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 activeTab="2"/>
  </bookViews>
  <sheets>
    <sheet name="草案封面" sheetId="5" r:id="rId1"/>
    <sheet name="一般公共预算调整总表" sheetId="1" r:id="rId2"/>
    <sheet name="一般公共预算支出调整表" sheetId="2" r:id="rId3"/>
    <sheet name="政府性基金调整表" sheetId="3" r:id="rId4"/>
    <sheet name="2017年债券项目调整表" sheetId="4" r:id="rId5"/>
    <sheet name="2018年债券资金调整表" sheetId="6" r:id="rId6"/>
  </sheets>
  <externalReferences>
    <externalReference r:id="rId7"/>
  </externalReferences>
  <definedNames>
    <definedName name="_xlnm._FilterDatabase" localSheetId="4" hidden="1">'2017年债券项目调整表'!$A$3:$AA$4</definedName>
    <definedName name="_xlnm.Print_Area" localSheetId="4">'2017年债券项目调整表'!$A$1:$AD$20</definedName>
    <definedName name="_xlnm.Print_Area" localSheetId="5">'2018年债券资金调整表'!$A$1:$G$12</definedName>
    <definedName name="_xlnm.Print_Area" localSheetId="1">一般公共预算调整总表!$A$1:$J$33</definedName>
    <definedName name="_xlnm.Print_Area" localSheetId="2">一般公共预算支出调整表!$A$1:$N$25</definedName>
    <definedName name="_xlnm.Print_Area" localSheetId="3">政府性基金调整表!$A$1:$I$58</definedName>
    <definedName name="_xlnm.Print_Titles" localSheetId="4">'2017年债券项目调整表'!$1:$4</definedName>
    <definedName name="_xlnm.Print_Titles" localSheetId="1">一般公共预算调整总表!$1:$4</definedName>
    <definedName name="_xlnm.Print_Titles" localSheetId="3">政府性基金调整表!$1:$5</definedName>
  </definedNames>
  <calcPr calcId="124519"/>
</workbook>
</file>

<file path=xl/calcChain.xml><?xml version="1.0" encoding="utf-8"?>
<calcChain xmlns="http://schemas.openxmlformats.org/spreadsheetml/2006/main">
  <c r="F12" i="6"/>
  <c r="F11"/>
  <c r="F10"/>
  <c r="F9"/>
  <c r="F8"/>
  <c r="F6"/>
  <c r="E6"/>
  <c r="C6"/>
  <c r="X20" i="4"/>
  <c r="S20"/>
  <c r="F20"/>
  <c r="X19"/>
  <c r="F19"/>
  <c r="X18"/>
  <c r="F18"/>
  <c r="X17"/>
  <c r="F17"/>
  <c r="X16"/>
  <c r="O16"/>
  <c r="F16" s="1"/>
  <c r="X15"/>
  <c r="F15" s="1"/>
  <c r="X14"/>
  <c r="U14"/>
  <c r="Q14"/>
  <c r="F14" s="1"/>
  <c r="X13"/>
  <c r="F13" s="1"/>
  <c r="F5" s="1"/>
  <c r="X12"/>
  <c r="R12"/>
  <c r="F12"/>
  <c r="X11"/>
  <c r="F11"/>
  <c r="X10"/>
  <c r="G10"/>
  <c r="F10"/>
  <c r="X9"/>
  <c r="F9"/>
  <c r="X8"/>
  <c r="R8"/>
  <c r="M8"/>
  <c r="L8"/>
  <c r="F8"/>
  <c r="X7"/>
  <c r="F7"/>
  <c r="X6"/>
  <c r="F6"/>
  <c r="Y5"/>
  <c r="X5"/>
  <c r="W5"/>
  <c r="V5"/>
  <c r="U5"/>
  <c r="T5"/>
  <c r="S5"/>
  <c r="R5"/>
  <c r="Q5"/>
  <c r="P5"/>
  <c r="O5"/>
  <c r="N5"/>
  <c r="M5"/>
  <c r="L5"/>
  <c r="K5"/>
  <c r="J5"/>
  <c r="I5"/>
  <c r="H5"/>
  <c r="G5"/>
  <c r="E5"/>
  <c r="C5"/>
  <c r="I57" i="3" l="1"/>
  <c r="D57"/>
  <c r="I56"/>
  <c r="D56"/>
  <c r="I55"/>
  <c r="D55"/>
  <c r="I54"/>
  <c r="I53"/>
  <c r="F53"/>
  <c r="I52"/>
  <c r="F51"/>
  <c r="I51" s="1"/>
  <c r="I50"/>
  <c r="I49"/>
  <c r="F49"/>
  <c r="G48"/>
  <c r="F48"/>
  <c r="I48" s="1"/>
  <c r="H47"/>
  <c r="G47"/>
  <c r="F47"/>
  <c r="G46"/>
  <c r="I46" s="1"/>
  <c r="I45" s="1"/>
  <c r="H45"/>
  <c r="F45"/>
  <c r="I44"/>
  <c r="I43"/>
  <c r="I42"/>
  <c r="I41"/>
  <c r="H41"/>
  <c r="G41"/>
  <c r="F41"/>
  <c r="I40"/>
  <c r="I39" s="1"/>
  <c r="H39"/>
  <c r="G39"/>
  <c r="F39"/>
  <c r="I38"/>
  <c r="I37"/>
  <c r="G37"/>
  <c r="I36"/>
  <c r="H36"/>
  <c r="G36"/>
  <c r="F36"/>
  <c r="I35"/>
  <c r="C35"/>
  <c r="I34"/>
  <c r="C34"/>
  <c r="I33"/>
  <c r="C33"/>
  <c r="I32"/>
  <c r="H32"/>
  <c r="G32"/>
  <c r="F32"/>
  <c r="C32"/>
  <c r="C31" s="1"/>
  <c r="I31"/>
  <c r="D31"/>
  <c r="B31"/>
  <c r="I30"/>
  <c r="C30"/>
  <c r="I29"/>
  <c r="C29"/>
  <c r="I28"/>
  <c r="C28"/>
  <c r="I27"/>
  <c r="H27"/>
  <c r="G27"/>
  <c r="F27"/>
  <c r="C27"/>
  <c r="I26"/>
  <c r="C26"/>
  <c r="I25"/>
  <c r="C25"/>
  <c r="I24"/>
  <c r="C24"/>
  <c r="I23"/>
  <c r="C23"/>
  <c r="I22"/>
  <c r="C22"/>
  <c r="I21"/>
  <c r="C21"/>
  <c r="I20"/>
  <c r="I18" s="1"/>
  <c r="F20"/>
  <c r="C20"/>
  <c r="I19"/>
  <c r="C19"/>
  <c r="H18"/>
  <c r="G18"/>
  <c r="F18"/>
  <c r="C18"/>
  <c r="I17"/>
  <c r="C17"/>
  <c r="I16"/>
  <c r="C16"/>
  <c r="I15"/>
  <c r="C15"/>
  <c r="I14"/>
  <c r="H14"/>
  <c r="G14"/>
  <c r="F14"/>
  <c r="C14"/>
  <c r="I13"/>
  <c r="C13"/>
  <c r="I12"/>
  <c r="C12"/>
  <c r="I11"/>
  <c r="D11"/>
  <c r="C11" s="1"/>
  <c r="C10" s="1"/>
  <c r="B11"/>
  <c r="B10" s="1"/>
  <c r="B6" s="1"/>
  <c r="B58" s="1"/>
  <c r="I10"/>
  <c r="H10"/>
  <c r="G10"/>
  <c r="F10"/>
  <c r="I9"/>
  <c r="C9"/>
  <c r="I8"/>
  <c r="I7" s="1"/>
  <c r="G8"/>
  <c r="C8"/>
  <c r="C6" s="1"/>
  <c r="C58" s="1"/>
  <c r="H7"/>
  <c r="H6" s="1"/>
  <c r="H58" s="1"/>
  <c r="G7"/>
  <c r="F7"/>
  <c r="F6" s="1"/>
  <c r="F58" s="1"/>
  <c r="C7"/>
  <c r="D7" i="1"/>
  <c r="D6"/>
  <c r="I33"/>
  <c r="J33"/>
  <c r="I29"/>
  <c r="J29"/>
  <c r="H29"/>
  <c r="I28"/>
  <c r="J28"/>
  <c r="H28"/>
  <c r="I5"/>
  <c r="H5"/>
  <c r="J14"/>
  <c r="H14"/>
  <c r="J8"/>
  <c r="H8"/>
  <c r="J7"/>
  <c r="J6"/>
  <c r="J5" s="1"/>
  <c r="C33"/>
  <c r="D32"/>
  <c r="D31"/>
  <c r="I6" i="3" l="1"/>
  <c r="I58" s="1"/>
  <c r="I47"/>
  <c r="D10"/>
  <c r="D6" s="1"/>
  <c r="D58" s="1"/>
  <c r="G45"/>
  <c r="G6" s="1"/>
  <c r="G58" s="1"/>
  <c r="H5" i="2"/>
  <c r="I5"/>
  <c r="J5"/>
  <c r="K5"/>
  <c r="L5"/>
  <c r="G7" l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6"/>
  <c r="D5"/>
  <c r="E5"/>
  <c r="F5"/>
  <c r="B5"/>
  <c r="N25"/>
  <c r="J25"/>
  <c r="K25" s="1"/>
  <c r="H25"/>
  <c r="I25" s="1"/>
  <c r="J24"/>
  <c r="K24" s="1"/>
  <c r="H24"/>
  <c r="N23"/>
  <c r="J23"/>
  <c r="H23"/>
  <c r="N22"/>
  <c r="J22"/>
  <c r="K22" s="1"/>
  <c r="H22"/>
  <c r="I22" s="1"/>
  <c r="N21"/>
  <c r="J21"/>
  <c r="K21" s="1"/>
  <c r="H21"/>
  <c r="I21" s="1"/>
  <c r="N20"/>
  <c r="J20"/>
  <c r="K20" s="1"/>
  <c r="H20"/>
  <c r="I20" s="1"/>
  <c r="N19"/>
  <c r="J19"/>
  <c r="N18"/>
  <c r="J18"/>
  <c r="K18" s="1"/>
  <c r="H18"/>
  <c r="I18" s="1"/>
  <c r="N17"/>
  <c r="J17"/>
  <c r="K17" s="1"/>
  <c r="H17"/>
  <c r="I17" s="1"/>
  <c r="N16"/>
  <c r="J16"/>
  <c r="K16" s="1"/>
  <c r="H16"/>
  <c r="I16" s="1"/>
  <c r="N15"/>
  <c r="J15"/>
  <c r="K15" s="1"/>
  <c r="H15"/>
  <c r="I15" s="1"/>
  <c r="N14"/>
  <c r="J14"/>
  <c r="K14" s="1"/>
  <c r="H14"/>
  <c r="I14" s="1"/>
  <c r="N13"/>
  <c r="J13"/>
  <c r="K13" s="1"/>
  <c r="H13"/>
  <c r="I13" s="1"/>
  <c r="N12"/>
  <c r="J12"/>
  <c r="K12" s="1"/>
  <c r="I12"/>
  <c r="H12"/>
  <c r="N11"/>
  <c r="J11"/>
  <c r="K11" s="1"/>
  <c r="H11"/>
  <c r="I11" s="1"/>
  <c r="N10"/>
  <c r="J10"/>
  <c r="K10" s="1"/>
  <c r="H10"/>
  <c r="I10" s="1"/>
  <c r="N9"/>
  <c r="J9"/>
  <c r="K9" s="1"/>
  <c r="H9"/>
  <c r="I9" s="1"/>
  <c r="N8"/>
  <c r="J8"/>
  <c r="K8" s="1"/>
  <c r="I8"/>
  <c r="H8"/>
  <c r="N7"/>
  <c r="J7"/>
  <c r="K7" s="1"/>
  <c r="H7"/>
  <c r="I7" s="1"/>
  <c r="N6"/>
  <c r="J6"/>
  <c r="K6" s="1"/>
  <c r="H6"/>
  <c r="I6" s="1"/>
  <c r="M5"/>
  <c r="G5"/>
  <c r="C5"/>
  <c r="C23" i="1"/>
  <c r="C30" s="1"/>
  <c r="D19"/>
  <c r="D11"/>
  <c r="E11" s="1"/>
  <c r="F11" s="1"/>
  <c r="D18"/>
  <c r="C9"/>
  <c r="C8" s="1"/>
  <c r="D24"/>
  <c r="D23" s="1"/>
  <c r="D15"/>
  <c r="D12"/>
  <c r="B23"/>
  <c r="B20"/>
  <c r="B17"/>
  <c r="B16"/>
  <c r="B14"/>
  <c r="L33"/>
  <c r="K33"/>
  <c r="D20"/>
  <c r="E18"/>
  <c r="E16"/>
  <c r="F16" s="1"/>
  <c r="D16"/>
  <c r="D14"/>
  <c r="E14" s="1"/>
  <c r="F14" s="1"/>
  <c r="E13"/>
  <c r="F13" s="1"/>
  <c r="E10"/>
  <c r="E5"/>
  <c r="F5" s="1"/>
  <c r="N5" i="2" l="1"/>
  <c r="B9" i="1"/>
  <c r="E15"/>
  <c r="F15" s="1"/>
  <c r="D9"/>
  <c r="D30" s="1"/>
  <c r="D33" s="1"/>
  <c r="B8"/>
  <c r="B30"/>
  <c r="B33" s="1"/>
  <c r="H33"/>
  <c r="D8"/>
  <c r="E9"/>
  <c r="F9" s="1"/>
  <c r="E30" l="1"/>
  <c r="F30" s="1"/>
</calcChain>
</file>

<file path=xl/sharedStrings.xml><?xml version="1.0" encoding="utf-8"?>
<sst xmlns="http://schemas.openxmlformats.org/spreadsheetml/2006/main" count="311" uniqueCount="264">
  <si>
    <t>单位：万元</t>
    <phoneticPr fontId="3" type="noConversion"/>
  </si>
  <si>
    <r>
      <t>收</t>
    </r>
    <r>
      <rPr>
        <sz val="12"/>
        <rFont val="Times New Roman"/>
        <family val="1"/>
      </rPr>
      <t xml:space="preserve">                 </t>
    </r>
    <r>
      <rPr>
        <sz val="12"/>
        <rFont val="幼圆"/>
        <family val="3"/>
        <charset val="134"/>
      </rPr>
      <t>入</t>
    </r>
    <phoneticPr fontId="3" type="noConversion"/>
  </si>
  <si>
    <r>
      <t>201</t>
    </r>
    <r>
      <rPr>
        <sz val="12"/>
        <rFont val="宋体"/>
        <family val="3"/>
        <charset val="134"/>
      </rPr>
      <t>8</t>
    </r>
    <r>
      <rPr>
        <sz val="12"/>
        <rFont val="宋体"/>
        <family val="3"/>
        <charset val="134"/>
      </rPr>
      <t>年预算数</t>
    </r>
    <phoneticPr fontId="3" type="noConversion"/>
  </si>
  <si>
    <t>增加额</t>
    <phoneticPr fontId="3" type="noConversion"/>
  </si>
  <si>
    <t>增长%</t>
    <phoneticPr fontId="3" type="noConversion"/>
  </si>
  <si>
    <r>
      <t>支</t>
    </r>
    <r>
      <rPr>
        <sz val="12"/>
        <rFont val="Times New Roman"/>
        <family val="1"/>
      </rPr>
      <t xml:space="preserve">               </t>
    </r>
    <r>
      <rPr>
        <sz val="12"/>
        <rFont val="幼圆"/>
        <family val="3"/>
        <charset val="134"/>
      </rPr>
      <t>出</t>
    </r>
    <phoneticPr fontId="3" type="noConversion"/>
  </si>
  <si>
    <t>2018年预算数</t>
    <phoneticPr fontId="3" type="noConversion"/>
  </si>
  <si>
    <t>一、一般公共预算收入</t>
    <phoneticPr fontId="3" type="noConversion"/>
  </si>
  <si>
    <t>一、一般公共预算支出</t>
    <phoneticPr fontId="3" type="noConversion"/>
  </si>
  <si>
    <t>二、上级补助收入</t>
    <phoneticPr fontId="3" type="noConversion"/>
  </si>
  <si>
    <r>
      <t xml:space="preserve"> </t>
    </r>
    <r>
      <rPr>
        <sz val="12"/>
        <rFont val="宋体"/>
        <family val="3"/>
        <charset val="134"/>
      </rPr>
      <t>（一）本级公共预算支出</t>
    </r>
    <phoneticPr fontId="3" type="noConversion"/>
  </si>
  <si>
    <t xml:space="preserve">  （一）可支配财力补助</t>
    <phoneticPr fontId="3" type="noConversion"/>
  </si>
  <si>
    <t xml:space="preserve"> （二）上级追加及提前下达资金、结转支出资金</t>
    <phoneticPr fontId="3" type="noConversion"/>
  </si>
  <si>
    <t xml:space="preserve">    1、税收返还</t>
    <phoneticPr fontId="3" type="noConversion"/>
  </si>
  <si>
    <t>二、上解上级支出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</si>
  <si>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2、均衡性转移支付</t>
    </r>
    <phoneticPr fontId="3" type="noConversion"/>
  </si>
  <si>
    <t xml:space="preserve">  （一）上解省基数及专项借款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</si>
  <si>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3、县级基本财力保障</t>
    </r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</si>
  <si>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（二）上缴省临时救助借款</t>
    </r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</si>
  <si>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4、固定数据补助支出</t>
    </r>
    <phoneticPr fontId="3" type="noConversion"/>
  </si>
  <si>
    <t xml:space="preserve">  （三）上划法院、检察院经费基数</t>
    <phoneticPr fontId="3" type="noConversion"/>
  </si>
  <si>
    <t xml:space="preserve">    5、企业事业单位划转补助收入（含工商质监）</t>
    <phoneticPr fontId="3" type="noConversion"/>
  </si>
  <si>
    <t>三、安排预算稳定调节基金</t>
    <phoneticPr fontId="3" type="noConversion"/>
  </si>
  <si>
    <t>四、地方债券转货支出</t>
    <phoneticPr fontId="3" type="noConversion"/>
  </si>
  <si>
    <t xml:space="preserve">    7、上级救助资金</t>
    <phoneticPr fontId="3" type="noConversion"/>
  </si>
  <si>
    <t>五、地方债券还本支出</t>
    <phoneticPr fontId="3" type="noConversion"/>
  </si>
  <si>
    <t xml:space="preserve">  （二）不可支配财力补助（上级追加和提前下达资金）</t>
    <phoneticPr fontId="3" type="noConversion"/>
  </si>
  <si>
    <t>三、调入资金（基金收入等）</t>
    <phoneticPr fontId="3" type="noConversion"/>
  </si>
  <si>
    <t>四、调入预算稳定调节基金</t>
    <phoneticPr fontId="3" type="noConversion"/>
  </si>
  <si>
    <t>五、收回存量资金统筹收入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</si>
  <si>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 1、收回统筹存量资金 </t>
    </r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</si>
  <si>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 2、本年专项资金统筹</t>
    </r>
    <phoneticPr fontId="3" type="noConversion"/>
  </si>
  <si>
    <t>六、债务收入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</si>
  <si>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1、地方政府债券转贷收入（含置换债券）</t>
    </r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</si>
  <si>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2、上级临时救助借款</t>
    </r>
    <phoneticPr fontId="3" type="noConversion"/>
  </si>
  <si>
    <t>七、调剂使用上级补助</t>
    <phoneticPr fontId="3" type="noConversion"/>
  </si>
  <si>
    <t>八、上年结转收入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</si>
  <si>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1、上年结转</t>
    </r>
    <phoneticPr fontId="3" type="noConversion"/>
  </si>
  <si>
    <t>六、财政总支出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</si>
  <si>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2、净结余</t>
    </r>
    <phoneticPr fontId="3" type="noConversion"/>
  </si>
  <si>
    <t>七、剔除上级追加后总支出</t>
    <phoneticPr fontId="3" type="noConversion"/>
  </si>
  <si>
    <t>本级可安排财力合计</t>
    <phoneticPr fontId="3" type="noConversion"/>
  </si>
  <si>
    <t>八、年终结余</t>
    <phoneticPr fontId="3" type="noConversion"/>
  </si>
  <si>
    <t>加：不可支配财力补助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</si>
  <si>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其中：结转下年支出</t>
    </r>
    <phoneticPr fontId="3" type="noConversion"/>
  </si>
  <si>
    <t xml:space="preserve">    上年结转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</si>
  <si>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    净结余</t>
    </r>
    <phoneticPr fontId="3" type="noConversion"/>
  </si>
  <si>
    <t>合       计</t>
    <phoneticPr fontId="3" type="noConversion"/>
  </si>
  <si>
    <t>合     计</t>
    <phoneticPr fontId="3" type="noConversion"/>
  </si>
  <si>
    <t xml:space="preserve">      重大公共卫生项目</t>
    <phoneticPr fontId="3" type="noConversion"/>
  </si>
  <si>
    <t>新生儿缺陷防控，防控中心、艾滋病等防治经费</t>
    <phoneticPr fontId="3" type="noConversion"/>
  </si>
  <si>
    <t>四术经费、流动人口计生经费、考核、孕前检查等</t>
    <phoneticPr fontId="3" type="noConversion"/>
  </si>
  <si>
    <t>调整数</t>
    <phoneticPr fontId="3" type="noConversion"/>
  </si>
  <si>
    <r>
      <t>调整</t>
    </r>
    <r>
      <rPr>
        <sz val="12"/>
        <rFont val="宋体"/>
        <family val="3"/>
        <charset val="134"/>
      </rPr>
      <t>预算数</t>
    </r>
    <phoneticPr fontId="3" type="noConversion"/>
  </si>
  <si>
    <t xml:space="preserve">    6、其他转移性收入（革命老区转移支付等）</t>
    <phoneticPr fontId="3" type="noConversion"/>
  </si>
  <si>
    <t>单位：万元</t>
    <phoneticPr fontId="3" type="noConversion"/>
  </si>
  <si>
    <t>项              目</t>
    <phoneticPr fontId="3" type="noConversion"/>
  </si>
  <si>
    <t>2018预算数</t>
    <phoneticPr fontId="3" type="noConversion"/>
  </si>
  <si>
    <t>与上年预算数对比</t>
    <phoneticPr fontId="3" type="noConversion"/>
  </si>
  <si>
    <t>与上年实绩对比</t>
    <phoneticPr fontId="3" type="noConversion"/>
  </si>
  <si>
    <t>上年结转支出</t>
    <phoneticPr fontId="3" type="noConversion"/>
  </si>
  <si>
    <t>合计</t>
    <phoneticPr fontId="3" type="noConversion"/>
  </si>
  <si>
    <t>增加额</t>
    <phoneticPr fontId="3" type="noConversion"/>
  </si>
  <si>
    <t>增长%</t>
    <phoneticPr fontId="3" type="noConversion"/>
  </si>
  <si>
    <t>一般公共预算支出合计</t>
    <phoneticPr fontId="3" type="noConversion"/>
  </si>
  <si>
    <t>一、一般公共服务</t>
  </si>
  <si>
    <t>二、公共安全</t>
    <phoneticPr fontId="3" type="noConversion"/>
  </si>
  <si>
    <t>三、教育</t>
    <phoneticPr fontId="3" type="noConversion"/>
  </si>
  <si>
    <t>四、科学技术</t>
    <phoneticPr fontId="3" type="noConversion"/>
  </si>
  <si>
    <t>五、文化体育与传媒</t>
    <phoneticPr fontId="3" type="noConversion"/>
  </si>
  <si>
    <t>六、社会保障和就业</t>
    <phoneticPr fontId="3" type="noConversion"/>
  </si>
  <si>
    <t>七、医疗卫生</t>
    <phoneticPr fontId="3" type="noConversion"/>
  </si>
  <si>
    <t>八、节能环保</t>
    <phoneticPr fontId="3" type="noConversion"/>
  </si>
  <si>
    <t>九、城乡社区</t>
    <phoneticPr fontId="3" type="noConversion"/>
  </si>
  <si>
    <t>十、农林水</t>
    <phoneticPr fontId="3" type="noConversion"/>
  </si>
  <si>
    <t>十一、交通运输</t>
    <phoneticPr fontId="3" type="noConversion"/>
  </si>
  <si>
    <t>十二、资源勘探电力信息等</t>
    <phoneticPr fontId="3" type="noConversion"/>
  </si>
  <si>
    <t>十三、商业服务业等</t>
    <phoneticPr fontId="3" type="noConversion"/>
  </si>
  <si>
    <t>十四、金融支出</t>
    <phoneticPr fontId="3" type="noConversion"/>
  </si>
  <si>
    <t>十五、国土资源气象等</t>
    <phoneticPr fontId="3" type="noConversion"/>
  </si>
  <si>
    <t>十六、住房保障支出</t>
    <phoneticPr fontId="3" type="noConversion"/>
  </si>
  <si>
    <t>十七、粮油物资储备</t>
    <phoneticPr fontId="3" type="noConversion"/>
  </si>
  <si>
    <t>十八、预备费</t>
    <phoneticPr fontId="3" type="noConversion"/>
  </si>
  <si>
    <t>十九、债务付息及发行费支出</t>
  </si>
  <si>
    <t>二十、其他支出</t>
    <phoneticPr fontId="3" type="noConversion"/>
  </si>
  <si>
    <t xml:space="preserve">      重大公共卫生项目</t>
    <phoneticPr fontId="3" type="noConversion"/>
  </si>
  <si>
    <t>新生儿缺陷防控，防控中心、艾滋病等防治经费</t>
    <phoneticPr fontId="3" type="noConversion"/>
  </si>
  <si>
    <t>四术经费、流动人口计生经费、考核、孕前检查等</t>
    <phoneticPr fontId="3" type="noConversion"/>
  </si>
  <si>
    <t>调整项目</t>
    <phoneticPr fontId="3" type="noConversion"/>
  </si>
  <si>
    <t>存量安排</t>
    <phoneticPr fontId="3" type="noConversion"/>
  </si>
  <si>
    <t>预留安排</t>
    <phoneticPr fontId="3" type="noConversion"/>
  </si>
  <si>
    <t>补发调资</t>
    <phoneticPr fontId="3" type="noConversion"/>
  </si>
  <si>
    <t>专项转移支付补助</t>
    <phoneticPr fontId="3" type="noConversion"/>
  </si>
  <si>
    <t xml:space="preserve">  （一）税收收入</t>
    <phoneticPr fontId="3" type="noConversion"/>
  </si>
  <si>
    <t xml:space="preserve">  （二）非税收入</t>
    <phoneticPr fontId="3" type="noConversion"/>
  </si>
  <si>
    <t>陆丰市2018年一般公共预算调整预算总表（草案）</t>
    <phoneticPr fontId="3" type="noConversion"/>
  </si>
  <si>
    <t>陆丰市2018年一般公共预算支出调整预算表(草案）</t>
    <phoneticPr fontId="3" type="noConversion"/>
  </si>
  <si>
    <t>附表1</t>
    <phoneticPr fontId="3" type="noConversion"/>
  </si>
  <si>
    <t>附表2</t>
    <phoneticPr fontId="3" type="noConversion"/>
  </si>
  <si>
    <r>
      <rPr>
        <sz val="12"/>
        <rFont val="宋体"/>
        <family val="3"/>
        <charset val="134"/>
      </rPr>
      <t xml:space="preserve">附表3  </t>
    </r>
    <r>
      <rPr>
        <sz val="12"/>
        <rFont val="Times New Roman"/>
        <family val="1"/>
      </rPr>
      <t xml:space="preserve">                                                   </t>
    </r>
    <phoneticPr fontId="3" type="noConversion"/>
  </si>
  <si>
    <t>单位：万元</t>
  </si>
  <si>
    <t>收入项目</t>
    <phoneticPr fontId="3" type="noConversion"/>
  </si>
  <si>
    <t>2018年预算计划</t>
    <phoneticPr fontId="3" type="noConversion"/>
  </si>
  <si>
    <t>调整数</t>
    <phoneticPr fontId="3" type="noConversion"/>
  </si>
  <si>
    <t>2018年调整预算数</t>
    <phoneticPr fontId="3" type="noConversion"/>
  </si>
  <si>
    <r>
      <t>201</t>
    </r>
    <r>
      <rPr>
        <sz val="12"/>
        <rFont val="宋体"/>
        <family val="3"/>
        <charset val="134"/>
      </rPr>
      <t>8</t>
    </r>
    <r>
      <rPr>
        <sz val="12"/>
        <rFont val="宋体"/>
        <family val="3"/>
        <charset val="134"/>
      </rPr>
      <t>年预算计划</t>
    </r>
    <phoneticPr fontId="3" type="noConversion"/>
  </si>
  <si>
    <t>支出项目</t>
    <phoneticPr fontId="3" type="noConversion"/>
  </si>
  <si>
    <t xml:space="preserve">   </t>
    <phoneticPr fontId="3" type="noConversion"/>
  </si>
  <si>
    <t>专项及结转</t>
    <phoneticPr fontId="3" type="noConversion"/>
  </si>
  <si>
    <t>债券资金</t>
    <phoneticPr fontId="3" type="noConversion"/>
  </si>
  <si>
    <t>一、基金预算收入</t>
    <phoneticPr fontId="3" type="noConversion"/>
  </si>
  <si>
    <t>一、基金预算支出</t>
    <phoneticPr fontId="3" type="noConversion"/>
  </si>
  <si>
    <t>1、国家电影事业发展专项资金收入</t>
    <phoneticPr fontId="3" type="noConversion"/>
  </si>
  <si>
    <t>1、国家电影事业发展专项资金相关支出</t>
    <phoneticPr fontId="3" type="noConversion"/>
  </si>
  <si>
    <t>2、大中型水库移民后期扶持基金收入</t>
    <phoneticPr fontId="3" type="noConversion"/>
  </si>
  <si>
    <t xml:space="preserve">  资助国产影片放映</t>
    <phoneticPr fontId="3" type="noConversion"/>
  </si>
  <si>
    <t>3、小型水库移民扶助基金收入</t>
    <phoneticPr fontId="3" type="noConversion"/>
  </si>
  <si>
    <t xml:space="preserve">  其他国家电影事业发展专项</t>
    <phoneticPr fontId="3" type="noConversion"/>
  </si>
  <si>
    <t>4、国有土地使用权出让收入</t>
    <phoneticPr fontId="3" type="noConversion"/>
  </si>
  <si>
    <t>2、大中型水库移民后期扶持基金支出</t>
    <phoneticPr fontId="3" type="noConversion"/>
  </si>
  <si>
    <t xml:space="preserve">  土地出让价款收入</t>
    <phoneticPr fontId="3" type="noConversion"/>
  </si>
  <si>
    <t xml:space="preserve">  移民补助</t>
  </si>
  <si>
    <t xml:space="preserve">  补缴的土地价款</t>
  </si>
  <si>
    <t xml:space="preserve">  基础设施建设和经济发展</t>
  </si>
  <si>
    <t xml:space="preserve">  划拨土地收入</t>
  </si>
  <si>
    <t xml:space="preserve">  其他大中型水库移民后期扶持基金支出</t>
  </si>
  <si>
    <t xml:space="preserve">  缴纳新增建设用地土地有偿使用费</t>
  </si>
  <si>
    <t>3、小型水库移民扶助基金相关支出</t>
    <phoneticPr fontId="3" type="noConversion"/>
  </si>
  <si>
    <t xml:space="preserve">  其他土地出让及专项债务收入</t>
    <phoneticPr fontId="3" type="noConversion"/>
  </si>
  <si>
    <t xml:space="preserve">    移民补助</t>
  </si>
  <si>
    <t>5、城市公用事业附加收入</t>
    <phoneticPr fontId="3" type="noConversion"/>
  </si>
  <si>
    <t xml:space="preserve">    基础设施建设和经济发展</t>
  </si>
  <si>
    <t>6、国有土地收益基金收入</t>
    <phoneticPr fontId="3" type="noConversion"/>
  </si>
  <si>
    <t xml:space="preserve">    其他小型水库移民扶助基金支出</t>
  </si>
  <si>
    <t>7、农业土地开发资金收入</t>
    <phoneticPr fontId="3" type="noConversion"/>
  </si>
  <si>
    <t>4、国有土地使用权出让相关支出</t>
    <phoneticPr fontId="3" type="noConversion"/>
  </si>
  <si>
    <t>8、新增建设用地土地有偿使用费收入</t>
    <phoneticPr fontId="3" type="noConversion"/>
  </si>
  <si>
    <t xml:space="preserve">    征地和拆迁补偿支出</t>
  </si>
  <si>
    <t xml:space="preserve">  中央新增建设用地土地有偿使用费收入</t>
  </si>
  <si>
    <t xml:space="preserve">    土地开发支出</t>
  </si>
  <si>
    <t xml:space="preserve">  地方新增建设用地土地有偿使用费收入</t>
  </si>
  <si>
    <t xml:space="preserve">    城市建设支出</t>
  </si>
  <si>
    <t>9、城市基础设施配套费收入</t>
    <phoneticPr fontId="3" type="noConversion"/>
  </si>
  <si>
    <t xml:space="preserve">    农村基础设施建设支出</t>
  </si>
  <si>
    <t>10、污水处理费收入</t>
    <phoneticPr fontId="3" type="noConversion"/>
  </si>
  <si>
    <t xml:space="preserve">    补助被征地农民支出</t>
  </si>
  <si>
    <t>11、大中型水库库区基金收入</t>
    <phoneticPr fontId="3" type="noConversion"/>
  </si>
  <si>
    <t xml:space="preserve">    公共租赁住房支出</t>
  </si>
  <si>
    <t xml:space="preserve">  中央大中型水库库区基金收入</t>
  </si>
  <si>
    <t xml:space="preserve">    保障性住房租金补贴</t>
  </si>
  <si>
    <t xml:space="preserve">  地方大中型水库库区基金收入</t>
  </si>
  <si>
    <t xml:space="preserve">    其他国有土地使用权出让支出</t>
    <phoneticPr fontId="3" type="noConversion"/>
  </si>
  <si>
    <t>12、港口建设费收入</t>
    <phoneticPr fontId="3" type="noConversion"/>
  </si>
  <si>
    <t>5、国有土地收益基金相关支出</t>
    <phoneticPr fontId="3" type="noConversion"/>
  </si>
  <si>
    <t>14、散装水泥专项资金收入</t>
    <phoneticPr fontId="3" type="noConversion"/>
  </si>
  <si>
    <t>15、新型墙体材料专项基金收入</t>
    <phoneticPr fontId="3" type="noConversion"/>
  </si>
  <si>
    <t>16、旅游发展基金收入</t>
    <phoneticPr fontId="3" type="noConversion"/>
  </si>
  <si>
    <t xml:space="preserve">    其他国有土地收益基金支出</t>
  </si>
  <si>
    <t>17、彩票公益金收入</t>
    <phoneticPr fontId="3" type="noConversion"/>
  </si>
  <si>
    <t>6、农业土地开发资金相关支出</t>
    <phoneticPr fontId="3" type="noConversion"/>
  </si>
  <si>
    <t xml:space="preserve">  福利彩票公益金收入</t>
  </si>
  <si>
    <t>7、城市基础设施配套费相关支出</t>
    <phoneticPr fontId="3" type="noConversion"/>
  </si>
  <si>
    <t xml:space="preserve">  体育彩票公益金收入</t>
  </si>
  <si>
    <t xml:space="preserve">    城市公共设施</t>
  </si>
  <si>
    <t xml:space="preserve">  其他彩票公益金收入</t>
    <phoneticPr fontId="3" type="noConversion"/>
  </si>
  <si>
    <t xml:space="preserve">    城市环境卫生</t>
  </si>
  <si>
    <t>18、其他政府性基金收入</t>
    <phoneticPr fontId="3" type="noConversion"/>
  </si>
  <si>
    <t xml:space="preserve">    其他城市基础设施配套费安排的支出</t>
  </si>
  <si>
    <t>8、大中型水库库区基金相关支出</t>
    <phoneticPr fontId="3" type="noConversion"/>
  </si>
  <si>
    <t xml:space="preserve">    其他大中型水库库区基金支出</t>
  </si>
  <si>
    <t>9、港口建设费相关支出</t>
    <phoneticPr fontId="3" type="noConversion"/>
  </si>
  <si>
    <t xml:space="preserve">    其他港口建设费安排的支出</t>
    <phoneticPr fontId="3" type="noConversion"/>
  </si>
  <si>
    <t>10、污水处理费相关支出</t>
    <phoneticPr fontId="3" type="noConversion"/>
  </si>
  <si>
    <t xml:space="preserve">    污水处理设施建设和运营</t>
  </si>
  <si>
    <t xml:space="preserve">    代征手续费</t>
  </si>
  <si>
    <t xml:space="preserve">    其他污水处理费安排支出</t>
  </si>
  <si>
    <t>11、旅游发展基金支出</t>
    <phoneticPr fontId="3" type="noConversion"/>
  </si>
  <si>
    <t xml:space="preserve">    其他旅游发展基金支出</t>
    <phoneticPr fontId="3" type="noConversion"/>
  </si>
  <si>
    <t>12、彩票公益金相关支出</t>
    <phoneticPr fontId="3" type="noConversion"/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</si>
  <si>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</si>
  <si>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</si>
  <si>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</si>
  <si>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</si>
  <si>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</si>
  <si>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用于其他社会公益的彩票公益金支出</t>
    <phoneticPr fontId="3" type="noConversion"/>
  </si>
  <si>
    <t>13、其他政府性基金相关支出</t>
    <phoneticPr fontId="3" type="noConversion"/>
  </si>
  <si>
    <t>二、地方专项债券</t>
    <phoneticPr fontId="3" type="noConversion"/>
  </si>
  <si>
    <t>三、基金补助收入</t>
    <phoneticPr fontId="3" type="noConversion"/>
  </si>
  <si>
    <t>二、政府性基金调出资金</t>
    <phoneticPr fontId="3" type="noConversion"/>
  </si>
  <si>
    <t>四、上年结转收入</t>
    <phoneticPr fontId="3" type="noConversion"/>
  </si>
  <si>
    <t>三、结转下年支出</t>
    <phoneticPr fontId="3" type="noConversion"/>
  </si>
  <si>
    <t>基 金 收 入 总 计</t>
    <phoneticPr fontId="3" type="noConversion"/>
  </si>
  <si>
    <t>基 金 支 出 总 计</t>
    <phoneticPr fontId="3" type="noConversion"/>
  </si>
  <si>
    <t>序号</t>
  </si>
  <si>
    <t>新增债券使用项目</t>
    <phoneticPr fontId="17" type="noConversion"/>
  </si>
  <si>
    <t>原安排项目额度</t>
    <phoneticPr fontId="17" type="noConversion"/>
  </si>
  <si>
    <t>财政局业务管理股室</t>
  </si>
  <si>
    <t>调整计划</t>
    <phoneticPr fontId="17" type="noConversion"/>
  </si>
  <si>
    <t>调整后项目额度</t>
    <phoneticPr fontId="17" type="noConversion"/>
  </si>
  <si>
    <t>调整后项目未使用额度</t>
    <phoneticPr fontId="17" type="noConversion"/>
  </si>
  <si>
    <t>备注</t>
    <phoneticPr fontId="17" type="noConversion"/>
  </si>
  <si>
    <t>截止2017年底
未支出原因
（分笔数详细叙述）</t>
  </si>
  <si>
    <t>按工程进度拨付剩余资金计划何时支出</t>
  </si>
  <si>
    <t>未支出完毕资金需要调整至其他项目的，说明调整情况及安排支出时间</t>
  </si>
  <si>
    <t>全部未拨付项目资金说明原因</t>
  </si>
  <si>
    <t>拨付总金额</t>
    <phoneticPr fontId="17" type="noConversion"/>
  </si>
  <si>
    <r>
      <t xml:space="preserve">合     </t>
    </r>
    <r>
      <rPr>
        <sz val="12"/>
        <color theme="1"/>
        <rFont val="宋体"/>
        <family val="3"/>
        <charset val="134"/>
        <scheme val="minor"/>
      </rPr>
      <t>计</t>
    </r>
    <phoneticPr fontId="17" type="noConversion"/>
  </si>
  <si>
    <t>内南碣旅游公路</t>
  </si>
  <si>
    <t>经济建设股</t>
  </si>
  <si>
    <t>未支出金额为工程质保金</t>
  </si>
  <si>
    <t>2018年6月拨付</t>
  </si>
  <si>
    <t>妇幼医院建设项目</t>
  </si>
  <si>
    <t>社会保障股</t>
  </si>
  <si>
    <t>工程正在进行前期工作，未支出资金依工程进度拨款</t>
  </si>
  <si>
    <t>国道G324线陆丰穿城段改建工程</t>
  </si>
  <si>
    <t>综合规划股</t>
  </si>
  <si>
    <t>未支出资金依工程进度拨款</t>
  </si>
  <si>
    <t>甲港公路建设项目</t>
  </si>
  <si>
    <t>碣博河公路改造</t>
  </si>
  <si>
    <t>碣石人民医院建设项目</t>
  </si>
  <si>
    <t>陆丰市产业园区基础设施建设项目</t>
  </si>
  <si>
    <t>陆丰市甲子人民医院综合楼</t>
  </si>
  <si>
    <t>陆丰市龙山中学新校区</t>
  </si>
  <si>
    <t>文教行政股</t>
  </si>
  <si>
    <t>调整2017年暂付市政公司注册资本金6000万在债券资金支出，调整2017年拨付市政公司代建项目资金3847万元在债券资金支出，合计9847万元指定为龙山中学新校区建设资金。</t>
    <phoneticPr fontId="17" type="noConversion"/>
  </si>
  <si>
    <t>霞湖公路建设项目</t>
  </si>
  <si>
    <t>考虑该项目目前进度停滞，为加快地方债券资金支出进度，经领导批示调整为陆丰市城区供水水源工程的项目资金支出，预计支出时间为2018年6月</t>
  </si>
  <si>
    <t>永泰路建设项目</t>
  </si>
  <si>
    <t>陆丰市城区供水水源工程</t>
  </si>
  <si>
    <t>工程正在进行中，未支出资金将在2018年依工程进度拨款</t>
  </si>
  <si>
    <t>2018年4月已拨付</t>
  </si>
  <si>
    <t>南北堤道路（东河两岸）升级改造</t>
    <phoneticPr fontId="17" type="noConversion"/>
  </si>
  <si>
    <t>工程正在进行前期工作，未支出资金将在2018年依工程进度拨款</t>
  </si>
  <si>
    <t>甲子自来水厂建设项目</t>
  </si>
  <si>
    <t>该项目尚未动工</t>
  </si>
  <si>
    <t>考虑该项目目前尚未动工，为加快地方债券资金支出进度，经领导批示调整为陆丰市城区供水水源工程的项目资金支出，预计支出时间为2018年6月</t>
  </si>
  <si>
    <t>该项目未动工</t>
  </si>
  <si>
    <t>陆丰市产业园区基础设施建设项目（土地储备类）</t>
  </si>
  <si>
    <t>2017年政府性债券项目资金调整表</t>
    <phoneticPr fontId="17" type="noConversion"/>
  </si>
  <si>
    <t>附表4</t>
    <phoneticPr fontId="16" type="noConversion"/>
  </si>
  <si>
    <t>编制单位：陆丰市财政局</t>
    <phoneticPr fontId="16" type="noConversion"/>
  </si>
  <si>
    <t>陆丰市2018年预算调整草案</t>
    <phoneticPr fontId="16" type="noConversion"/>
  </si>
  <si>
    <t>编制时间：二○一八年十一月</t>
    <phoneticPr fontId="16" type="noConversion"/>
  </si>
  <si>
    <r>
      <t>陆丰市</t>
    </r>
    <r>
      <rPr>
        <b/>
        <sz val="22"/>
        <rFont val="Times New Roman"/>
        <family val="1"/>
      </rPr>
      <t>2018</t>
    </r>
    <r>
      <rPr>
        <b/>
        <sz val="22"/>
        <rFont val="宋体"/>
        <family val="3"/>
        <charset val="134"/>
      </rPr>
      <t>年政府性基金调整预算表（草案）</t>
    </r>
    <phoneticPr fontId="3" type="noConversion"/>
  </si>
  <si>
    <t>2018年广东省陆丰市政府债券资金调整计划表</t>
  </si>
  <si>
    <t>附表5</t>
    <phoneticPr fontId="3" type="noConversion"/>
  </si>
  <si>
    <t>序号</t>
    <phoneticPr fontId="3" type="noConversion"/>
  </si>
  <si>
    <t>项目基本情况</t>
  </si>
  <si>
    <t>债券信息</t>
  </si>
  <si>
    <t>备注</t>
  </si>
  <si>
    <t>项目名称</t>
  </si>
  <si>
    <t>债券额度（万元）</t>
  </si>
  <si>
    <t>债券类型</t>
  </si>
  <si>
    <t>合   计</t>
    <phoneticPr fontId="3" type="noConversion"/>
  </si>
  <si>
    <t>兴宁至汕尾高速公路海丰至红海湾段</t>
    <phoneticPr fontId="3" type="noConversion"/>
  </si>
  <si>
    <t>其他专项债券</t>
  </si>
  <si>
    <t>市政府储备土地项目（碣石）建设用地</t>
  </si>
  <si>
    <t>土地储备专项债券</t>
  </si>
  <si>
    <t>市政府储备土地项目（东海镇）建设用地</t>
  </si>
  <si>
    <t>市政府储备土地项目（南塘内隆公路）建设用地</t>
  </si>
  <si>
    <t>市政府储备土地项目（星都经济开发区）建设用地</t>
  </si>
  <si>
    <t>市政府储备土地项目（行政新区）建设用地</t>
  </si>
  <si>
    <t>调整额度</t>
    <phoneticPr fontId="3" type="noConversion"/>
  </si>
  <si>
    <t>调整后额度          安排计划</t>
    <phoneticPr fontId="3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</si>
</sst>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_ "/>
    <numFmt numFmtId="177" formatCode="0;_쀀"/>
    <numFmt numFmtId="178" formatCode="0_ "/>
  </numFmts>
  <fonts count="34">
    <font>
      <sz val="12"/>
      <name val="宋体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22"/>
      <name val="隶书"/>
      <family val="3"/>
      <charset val="134"/>
    </font>
    <font>
      <b/>
      <sz val="11"/>
      <name val="宋体"/>
      <family val="3"/>
      <charset val="134"/>
    </font>
    <font>
      <sz val="12"/>
      <name val="幼圆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b/>
      <sz val="2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Arial"/>
      <family val="2"/>
    </font>
    <font>
      <b/>
      <sz val="22"/>
      <name val="Times New Roman"/>
      <family val="1"/>
    </font>
    <font>
      <sz val="20"/>
      <color theme="1"/>
      <name val="方正小标宋简体"/>
      <charset val="134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0" fillId="0" borderId="0"/>
    <xf numFmtId="177" fontId="28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1" fillId="0" borderId="3" xfId="0" applyFont="1" applyFill="1" applyBorder="1"/>
    <xf numFmtId="176" fontId="1" fillId="0" borderId="3" xfId="0" applyNumberFormat="1" applyFont="1" applyFill="1" applyBorder="1"/>
    <xf numFmtId="0" fontId="0" fillId="0" borderId="3" xfId="0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/>
    <xf numFmtId="0" fontId="1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1" fillId="0" borderId="3" xfId="0" applyFont="1" applyBorder="1"/>
    <xf numFmtId="177" fontId="1" fillId="0" borderId="3" xfId="0" applyNumberFormat="1" applyFont="1" applyBorder="1" applyAlignment="1"/>
    <xf numFmtId="0" fontId="1" fillId="0" borderId="3" xfId="0" applyFont="1" applyBorder="1" applyAlignment="1"/>
    <xf numFmtId="176" fontId="1" fillId="0" borderId="3" xfId="0" applyNumberFormat="1" applyFont="1" applyBorder="1" applyAlignment="1"/>
    <xf numFmtId="0" fontId="1" fillId="0" borderId="3" xfId="0" applyNumberFormat="1" applyFont="1" applyBorder="1" applyAlignment="1"/>
    <xf numFmtId="177" fontId="1" fillId="0" borderId="3" xfId="0" applyNumberFormat="1" applyFont="1" applyBorder="1" applyAlignment="1">
      <alignment horizontal="right"/>
    </xf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Border="1" applyAlignment="1">
      <alignment horizontal="right"/>
    </xf>
    <xf numFmtId="0" fontId="0" fillId="0" borderId="0" xfId="0" applyBorder="1" applyAlignment="1">
      <alignment wrapText="1"/>
    </xf>
    <xf numFmtId="0" fontId="3" fillId="0" borderId="0" xfId="0" applyFont="1"/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78" fontId="0" fillId="2" borderId="3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3" fontId="1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3" fontId="11" fillId="2" borderId="3" xfId="3" applyNumberFormat="1" applyFont="1" applyFill="1" applyBorder="1" applyAlignment="1">
      <alignment horizontal="right" vertical="center"/>
    </xf>
    <xf numFmtId="0" fontId="12" fillId="3" borderId="3" xfId="0" applyNumberFormat="1" applyFont="1" applyFill="1" applyBorder="1" applyAlignment="1" applyProtection="1">
      <alignment horizontal="left" vertical="center"/>
    </xf>
    <xf numFmtId="3" fontId="0" fillId="2" borderId="3" xfId="0" applyNumberFormat="1" applyFill="1" applyBorder="1" applyAlignment="1">
      <alignment vertical="center" wrapText="1"/>
    </xf>
    <xf numFmtId="0" fontId="12" fillId="2" borderId="3" xfId="0" applyNumberFormat="1" applyFont="1" applyFill="1" applyBorder="1" applyAlignment="1" applyProtection="1">
      <alignment horizontal="left" vertical="center"/>
    </xf>
    <xf numFmtId="3" fontId="11" fillId="2" borderId="3" xfId="0" applyNumberFormat="1" applyFont="1" applyFill="1" applyBorder="1" applyAlignment="1" applyProtection="1">
      <alignment horizontal="right" vertical="center"/>
    </xf>
    <xf numFmtId="0" fontId="13" fillId="2" borderId="3" xfId="0" applyNumberFormat="1" applyFont="1" applyFill="1" applyBorder="1" applyAlignment="1" applyProtection="1">
      <alignment horizontal="left" vertical="center"/>
    </xf>
    <xf numFmtId="3" fontId="1" fillId="2" borderId="3" xfId="0" applyNumberFormat="1" applyFont="1" applyFill="1" applyBorder="1" applyAlignment="1">
      <alignment vertical="center"/>
    </xf>
    <xf numFmtId="0" fontId="14" fillId="2" borderId="3" xfId="0" applyNumberFormat="1" applyFont="1" applyFill="1" applyBorder="1" applyAlignment="1" applyProtection="1">
      <alignment horizontal="left" vertical="center"/>
    </xf>
    <xf numFmtId="3" fontId="1" fillId="2" borderId="3" xfId="0" applyNumberFormat="1" applyFont="1" applyFill="1" applyBorder="1" applyAlignment="1" applyProtection="1">
      <alignment horizontal="right" vertical="center"/>
    </xf>
    <xf numFmtId="0" fontId="13" fillId="3" borderId="3" xfId="0" applyNumberFormat="1" applyFont="1" applyFill="1" applyBorder="1" applyAlignment="1" applyProtection="1">
      <alignment horizontal="left" vertical="center"/>
    </xf>
    <xf numFmtId="3" fontId="11" fillId="2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2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5" fillId="0" borderId="0" xfId="4">
      <alignment vertical="center"/>
    </xf>
    <xf numFmtId="0" fontId="10" fillId="0" borderId="0" xfId="4" applyNumberFormat="1" applyFont="1" applyFill="1" applyBorder="1" applyAlignment="1">
      <alignment vertical="center"/>
    </xf>
    <xf numFmtId="0" fontId="15" fillId="0" borderId="0" xfId="4" applyFill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5" fillId="0" borderId="0" xfId="4" applyAlignment="1">
      <alignment vertical="center" wrapText="1"/>
    </xf>
    <xf numFmtId="0" fontId="19" fillId="0" borderId="3" xfId="4" applyNumberFormat="1" applyFont="1" applyFill="1" applyBorder="1" applyAlignment="1">
      <alignment horizontal="center" vertical="center" wrapText="1"/>
    </xf>
    <xf numFmtId="0" fontId="15" fillId="0" borderId="0" xfId="4" applyFont="1">
      <alignment vertical="center"/>
    </xf>
    <xf numFmtId="0" fontId="19" fillId="0" borderId="3" xfId="4" applyFont="1" applyFill="1" applyBorder="1" applyAlignment="1">
      <alignment horizontal="center" vertical="center" wrapText="1"/>
    </xf>
    <xf numFmtId="0" fontId="15" fillId="0" borderId="0" xfId="4" applyFont="1" applyBorder="1">
      <alignment vertical="center"/>
    </xf>
    <xf numFmtId="0" fontId="10" fillId="2" borderId="3" xfId="4" applyFont="1" applyFill="1" applyBorder="1" applyAlignment="1">
      <alignment horizontal="center" vertical="center" wrapText="1"/>
    </xf>
    <xf numFmtId="0" fontId="22" fillId="2" borderId="3" xfId="4" applyFont="1" applyFill="1" applyBorder="1" applyAlignment="1">
      <alignment horizontal="center" vertical="center"/>
    </xf>
    <xf numFmtId="3" fontId="22" fillId="2" borderId="3" xfId="4" applyNumberFormat="1" applyFont="1" applyFill="1" applyBorder="1" applyAlignment="1">
      <alignment vertical="center"/>
    </xf>
    <xf numFmtId="3" fontId="22" fillId="2" borderId="3" xfId="4" applyNumberFormat="1" applyFont="1" applyFill="1" applyBorder="1" applyAlignment="1">
      <alignment vertical="center" wrapText="1"/>
    </xf>
    <xf numFmtId="3" fontId="22" fillId="2" borderId="3" xfId="4" applyNumberFormat="1" applyFont="1" applyFill="1" applyBorder="1">
      <alignment vertical="center"/>
    </xf>
    <xf numFmtId="0" fontId="22" fillId="2" borderId="6" xfId="4" applyFont="1" applyFill="1" applyBorder="1">
      <alignment vertical="center"/>
    </xf>
    <xf numFmtId="0" fontId="22" fillId="2" borderId="6" xfId="4" applyFont="1" applyFill="1" applyBorder="1" applyAlignment="1">
      <alignment vertical="center" wrapText="1"/>
    </xf>
    <xf numFmtId="0" fontId="22" fillId="2" borderId="5" xfId="4" applyFont="1" applyFill="1" applyBorder="1">
      <alignment vertical="center"/>
    </xf>
    <xf numFmtId="0" fontId="22" fillId="2" borderId="0" xfId="4" applyFont="1" applyFill="1" applyBorder="1">
      <alignment vertical="center"/>
    </xf>
    <xf numFmtId="0" fontId="22" fillId="2" borderId="0" xfId="4" applyFont="1" applyFill="1">
      <alignment vertical="center"/>
    </xf>
    <xf numFmtId="0" fontId="23" fillId="2" borderId="3" xfId="4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vertical="center" wrapText="1"/>
    </xf>
    <xf numFmtId="3" fontId="15" fillId="2" borderId="3" xfId="4" applyNumberFormat="1" applyFont="1" applyFill="1" applyBorder="1">
      <alignment vertical="center"/>
    </xf>
    <xf numFmtId="3" fontId="15" fillId="2" borderId="3" xfId="4" applyNumberFormat="1" applyFont="1" applyFill="1" applyBorder="1" applyAlignment="1">
      <alignment vertical="center" wrapText="1"/>
    </xf>
    <xf numFmtId="3" fontId="15" fillId="2" borderId="3" xfId="4" applyNumberFormat="1" applyFont="1" applyFill="1" applyBorder="1" applyAlignment="1">
      <alignment vertical="center"/>
    </xf>
    <xf numFmtId="3" fontId="23" fillId="2" borderId="3" xfId="4" applyNumberFormat="1" applyFont="1" applyFill="1" applyBorder="1" applyAlignment="1">
      <alignment vertical="center" wrapText="1"/>
    </xf>
    <xf numFmtId="3" fontId="15" fillId="2" borderId="3" xfId="4" applyNumberFormat="1" applyFill="1" applyBorder="1">
      <alignment vertical="center"/>
    </xf>
    <xf numFmtId="3" fontId="23" fillId="0" borderId="3" xfId="4" applyNumberFormat="1" applyFont="1" applyFill="1" applyBorder="1" applyAlignment="1">
      <alignment vertical="center" wrapText="1"/>
    </xf>
    <xf numFmtId="0" fontId="15" fillId="2" borderId="7" xfId="4" applyFont="1" applyFill="1" applyBorder="1">
      <alignment vertical="center"/>
    </xf>
    <xf numFmtId="0" fontId="15" fillId="2" borderId="0" xfId="4" applyFont="1" applyFill="1" applyBorder="1">
      <alignment vertical="center"/>
    </xf>
    <xf numFmtId="0" fontId="15" fillId="2" borderId="0" xfId="4" applyFont="1" applyFill="1">
      <alignment vertical="center"/>
    </xf>
    <xf numFmtId="0" fontId="23" fillId="0" borderId="3" xfId="4" applyFont="1" applyFill="1" applyBorder="1" applyAlignment="1">
      <alignment horizontal="center" vertical="center" wrapText="1"/>
    </xf>
    <xf numFmtId="0" fontId="15" fillId="0" borderId="3" xfId="4" applyFont="1" applyBorder="1" applyAlignment="1">
      <alignment vertical="center" wrapText="1"/>
    </xf>
    <xf numFmtId="3" fontId="15" fillId="0" borderId="3" xfId="4" applyNumberFormat="1" applyFont="1" applyBorder="1">
      <alignment vertical="center"/>
    </xf>
    <xf numFmtId="3" fontId="15" fillId="0" borderId="3" xfId="4" applyNumberFormat="1" applyFont="1" applyBorder="1" applyAlignment="1">
      <alignment vertical="center" wrapText="1"/>
    </xf>
    <xf numFmtId="3" fontId="15" fillId="0" borderId="3" xfId="4" applyNumberFormat="1" applyFont="1" applyBorder="1" applyAlignment="1">
      <alignment vertical="center"/>
    </xf>
    <xf numFmtId="3" fontId="15" fillId="0" borderId="3" xfId="4" applyNumberFormat="1" applyFont="1" applyFill="1" applyBorder="1">
      <alignment vertical="center"/>
    </xf>
    <xf numFmtId="0" fontId="15" fillId="0" borderId="7" xfId="4" applyFont="1" applyBorder="1">
      <alignment vertical="center"/>
    </xf>
    <xf numFmtId="0" fontId="15" fillId="0" borderId="3" xfId="4" applyFont="1" applyFill="1" applyBorder="1" applyAlignment="1">
      <alignment vertical="center" wrapText="1"/>
    </xf>
    <xf numFmtId="0" fontId="15" fillId="0" borderId="3" xfId="4" applyFont="1" applyBorder="1">
      <alignment vertical="center"/>
    </xf>
    <xf numFmtId="0" fontId="15" fillId="0" borderId="3" xfId="4" applyBorder="1" applyAlignment="1">
      <alignment vertical="center" wrapText="1"/>
    </xf>
    <xf numFmtId="0" fontId="15" fillId="0" borderId="4" xfId="4" applyFont="1" applyFill="1" applyBorder="1" applyAlignment="1">
      <alignment vertical="center" wrapText="1"/>
    </xf>
    <xf numFmtId="0" fontId="15" fillId="0" borderId="4" xfId="4" applyFont="1" applyBorder="1" applyAlignment="1">
      <alignment vertical="center" wrapText="1"/>
    </xf>
    <xf numFmtId="0" fontId="15" fillId="0" borderId="4" xfId="4" applyFont="1" applyBorder="1">
      <alignment vertical="center"/>
    </xf>
    <xf numFmtId="0" fontId="24" fillId="0" borderId="0" xfId="4" applyFont="1" applyAlignment="1">
      <alignment vertical="center" wrapText="1"/>
    </xf>
    <xf numFmtId="0" fontId="0" fillId="0" borderId="3" xfId="0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0" fontId="25" fillId="0" borderId="0" xfId="5" applyFont="1" applyAlignment="1">
      <alignment vertical="top"/>
    </xf>
    <xf numFmtId="0" fontId="10" fillId="0" borderId="0" xfId="5"/>
    <xf numFmtId="0" fontId="26" fillId="0" borderId="0" xfId="5" applyFont="1" applyAlignment="1">
      <alignment horizontal="center" vertical="center" wrapText="1"/>
    </xf>
    <xf numFmtId="0" fontId="26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1" fillId="0" borderId="3" xfId="4" applyFont="1" applyBorder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0" fontId="15" fillId="0" borderId="3" xfId="4" applyBorder="1">
      <alignment vertical="center"/>
    </xf>
    <xf numFmtId="0" fontId="15" fillId="0" borderId="3" xfId="4" applyBorder="1" applyAlignment="1">
      <alignment horizontal="center" vertical="center"/>
    </xf>
    <xf numFmtId="178" fontId="15" fillId="0" borderId="3" xfId="4" applyNumberFormat="1" applyBorder="1" applyAlignment="1">
      <alignment horizontal="center" vertical="center"/>
    </xf>
    <xf numFmtId="0" fontId="24" fillId="0" borderId="3" xfId="4" applyFont="1" applyBorder="1" applyAlignment="1">
      <alignment horizontal="center" vertical="center"/>
    </xf>
    <xf numFmtId="0" fontId="24" fillId="0" borderId="3" xfId="4" applyFont="1" applyBorder="1" applyAlignment="1">
      <alignment vertical="center" wrapText="1"/>
    </xf>
    <xf numFmtId="0" fontId="24" fillId="0" borderId="3" xfId="4" applyFont="1" applyBorder="1">
      <alignment vertical="center"/>
    </xf>
    <xf numFmtId="0" fontId="32" fillId="0" borderId="3" xfId="4" applyFont="1" applyBorder="1" applyAlignment="1">
      <alignment vertical="center" wrapText="1"/>
    </xf>
    <xf numFmtId="0" fontId="33" fillId="0" borderId="3" xfId="4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58" fontId="0" fillId="0" borderId="4" xfId="0" applyNumberFormat="1" applyFill="1" applyBorder="1" applyAlignment="1">
      <alignment horizontal="center" vertical="center" wrapText="1"/>
    </xf>
    <xf numFmtId="58" fontId="0" fillId="0" borderId="6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8" fontId="10" fillId="2" borderId="3" xfId="0" applyNumberFormat="1" applyFont="1" applyFill="1" applyBorder="1" applyAlignment="1">
      <alignment horizontal="center" vertical="center" wrapText="1"/>
    </xf>
    <xf numFmtId="0" fontId="20" fillId="0" borderId="3" xfId="4" applyFont="1" applyFill="1" applyBorder="1" applyAlignment="1">
      <alignment horizontal="center" vertical="center" wrapText="1"/>
    </xf>
    <xf numFmtId="0" fontId="20" fillId="0" borderId="4" xfId="4" applyFont="1" applyFill="1" applyBorder="1" applyAlignment="1">
      <alignment horizontal="center" vertical="center" wrapText="1"/>
    </xf>
    <xf numFmtId="0" fontId="21" fillId="0" borderId="3" xfId="4" applyFont="1" applyBorder="1" applyAlignment="1">
      <alignment horizontal="center" vertical="center" wrapText="1"/>
    </xf>
    <xf numFmtId="0" fontId="21" fillId="0" borderId="7" xfId="4" applyFont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19" fillId="0" borderId="3" xfId="4" applyFont="1" applyFill="1" applyBorder="1" applyAlignment="1">
      <alignment horizontal="center" vertical="center" wrapText="1"/>
    </xf>
    <xf numFmtId="0" fontId="19" fillId="0" borderId="3" xfId="4" applyFont="1" applyFill="1" applyBorder="1" applyAlignment="1">
      <alignment vertical="center" wrapText="1"/>
    </xf>
    <xf numFmtId="0" fontId="19" fillId="0" borderId="3" xfId="4" applyNumberFormat="1" applyFont="1" applyFill="1" applyBorder="1" applyAlignment="1">
      <alignment horizontal="center" vertical="center" wrapText="1"/>
    </xf>
    <xf numFmtId="0" fontId="19" fillId="0" borderId="4" xfId="4" applyNumberFormat="1" applyFont="1" applyFill="1" applyBorder="1" applyAlignment="1">
      <alignment horizontal="center" vertical="center" wrapText="1"/>
    </xf>
    <xf numFmtId="0" fontId="19" fillId="0" borderId="6" xfId="4" applyNumberFormat="1" applyFont="1" applyFill="1" applyBorder="1" applyAlignment="1">
      <alignment horizontal="center" vertical="center" wrapText="1"/>
    </xf>
    <xf numFmtId="0" fontId="30" fillId="0" borderId="0" xfId="4" applyFont="1" applyAlignment="1">
      <alignment horizontal="center" vertical="center"/>
    </xf>
    <xf numFmtId="0" fontId="31" fillId="0" borderId="0" xfId="4" applyFont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21" fillId="0" borderId="6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 wrapText="1"/>
    </xf>
    <xf numFmtId="0" fontId="21" fillId="0" borderId="9" xfId="4" applyFont="1" applyBorder="1" applyAlignment="1">
      <alignment horizontal="center" vertical="center" wrapText="1"/>
    </xf>
    <xf numFmtId="0" fontId="21" fillId="0" borderId="6" xfId="4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4" xfId="4"/>
    <cellStyle name="常规 5" xfId="5"/>
    <cellStyle name="千位分隔" xfId="3" builtinId="3"/>
    <cellStyle name="千位分隔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yq/Desktop/2018&#24180;&#20538;&#21048;/2018&#24180;&#24191;&#19996;&#30465;&#38470;&#20016;&#24066;&#25919;&#24220;&#20538;&#21048;&#36164;&#37329;&#35843;&#25972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下拉选项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topLeftCell="A2" workbookViewId="0">
      <selection activeCell="B9" sqref="B9"/>
    </sheetView>
  </sheetViews>
  <sheetFormatPr defaultRowHeight="14.25"/>
  <cols>
    <col min="1" max="1" width="119.75" style="110" customWidth="1"/>
    <col min="2" max="16384" width="9" style="110"/>
  </cols>
  <sheetData>
    <row r="1" spans="1:1" ht="58.5" customHeight="1">
      <c r="A1" s="109"/>
    </row>
    <row r="2" spans="1:1" ht="62.25" customHeight="1">
      <c r="A2" s="111"/>
    </row>
    <row r="3" spans="1:1" ht="78.75" customHeight="1">
      <c r="A3" s="112" t="s">
        <v>241</v>
      </c>
    </row>
    <row r="4" spans="1:1" ht="75.75" customHeight="1"/>
    <row r="5" spans="1:1" ht="37.5" customHeight="1">
      <c r="A5" s="113" t="s">
        <v>240</v>
      </c>
    </row>
    <row r="6" spans="1:1" ht="56.25" customHeight="1">
      <c r="A6" s="113" t="s">
        <v>242</v>
      </c>
    </row>
  </sheetData>
  <phoneticPr fontId="16" type="noConversion"/>
  <printOptions horizontalCentered="1"/>
  <pageMargins left="0.74803149606299213" right="0.74803149606299213" top="0.77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75"/>
  <sheetViews>
    <sheetView workbookViewId="0">
      <selection activeCell="G14" sqref="G14"/>
    </sheetView>
  </sheetViews>
  <sheetFormatPr defaultRowHeight="14.25"/>
  <cols>
    <col min="1" max="1" width="51.625" style="1" customWidth="1"/>
    <col min="2" max="3" width="9.875" style="1" customWidth="1"/>
    <col min="4" max="4" width="10" style="1" customWidth="1"/>
    <col min="5" max="5" width="8.875" style="1" hidden="1" customWidth="1"/>
    <col min="6" max="6" width="7.25" style="1" hidden="1" customWidth="1"/>
    <col min="7" max="7" width="51.75" style="1" customWidth="1"/>
    <col min="8" max="9" width="9.75" style="1" customWidth="1"/>
    <col min="10" max="10" width="10.25" style="1" customWidth="1"/>
    <col min="11" max="11" width="9" style="1" hidden="1" customWidth="1"/>
    <col min="12" max="12" width="8.125" style="1" hidden="1" customWidth="1"/>
    <col min="13" max="13" width="10.125" style="1" customWidth="1"/>
    <col min="14" max="16384" width="9" style="1"/>
  </cols>
  <sheetData>
    <row r="1" spans="1:12" ht="36.75" customHeight="1">
      <c r="A1" s="130" t="s">
        <v>95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1"/>
    </row>
    <row r="2" spans="1:12" ht="20.25" customHeight="1">
      <c r="A2" s="32" t="s">
        <v>97</v>
      </c>
      <c r="B2" s="2"/>
      <c r="C2" s="2"/>
      <c r="D2" s="2"/>
      <c r="E2" s="2"/>
      <c r="F2" s="2"/>
      <c r="G2" s="2"/>
      <c r="H2" s="2"/>
      <c r="I2" s="2"/>
      <c r="J2" s="3" t="s">
        <v>0</v>
      </c>
      <c r="K2" s="132" t="s">
        <v>0</v>
      </c>
      <c r="L2" s="132"/>
    </row>
    <row r="3" spans="1:12" ht="21.95" customHeight="1">
      <c r="A3" s="133" t="s">
        <v>1</v>
      </c>
      <c r="B3" s="128" t="s">
        <v>2</v>
      </c>
      <c r="C3" s="128" t="s">
        <v>52</v>
      </c>
      <c r="D3" s="128" t="s">
        <v>53</v>
      </c>
      <c r="E3" s="125" t="s">
        <v>3</v>
      </c>
      <c r="F3" s="126" t="s">
        <v>4</v>
      </c>
      <c r="G3" s="135" t="s">
        <v>5</v>
      </c>
      <c r="H3" s="136" t="s">
        <v>6</v>
      </c>
      <c r="I3" s="128" t="s">
        <v>52</v>
      </c>
      <c r="J3" s="128" t="s">
        <v>53</v>
      </c>
      <c r="K3" s="125" t="s">
        <v>3</v>
      </c>
      <c r="L3" s="126" t="s">
        <v>4</v>
      </c>
    </row>
    <row r="4" spans="1:12" ht="21.95" customHeight="1">
      <c r="A4" s="134"/>
      <c r="B4" s="127"/>
      <c r="C4" s="129"/>
      <c r="D4" s="127"/>
      <c r="E4" s="125"/>
      <c r="F4" s="127"/>
      <c r="G4" s="135"/>
      <c r="H4" s="127"/>
      <c r="I4" s="129"/>
      <c r="J4" s="127"/>
      <c r="K4" s="125"/>
      <c r="L4" s="127"/>
    </row>
    <row r="5" spans="1:12" ht="20.100000000000001" customHeight="1">
      <c r="A5" s="4" t="s">
        <v>7</v>
      </c>
      <c r="B5" s="5">
        <v>74140</v>
      </c>
      <c r="C5" s="5"/>
      <c r="D5" s="5">
        <v>74140</v>
      </c>
      <c r="E5" s="5">
        <f>D5-B5</f>
        <v>0</v>
      </c>
      <c r="F5" s="6">
        <f>E5/B5*100</f>
        <v>0</v>
      </c>
      <c r="G5" s="7" t="s">
        <v>8</v>
      </c>
      <c r="H5" s="8">
        <f>H6+H7</f>
        <v>700348</v>
      </c>
      <c r="I5" s="8">
        <f t="shared" ref="I5:J5" si="0">I6+I7</f>
        <v>164224</v>
      </c>
      <c r="J5" s="8">
        <f t="shared" si="0"/>
        <v>864572</v>
      </c>
      <c r="K5" s="9"/>
      <c r="L5" s="10"/>
    </row>
    <row r="6" spans="1:12" ht="20.100000000000001" customHeight="1">
      <c r="A6" s="4" t="s">
        <v>93</v>
      </c>
      <c r="B6" s="5">
        <v>48190</v>
      </c>
      <c r="C6" s="5">
        <v>-2965</v>
      </c>
      <c r="D6" s="5">
        <f>B6+C6</f>
        <v>45225</v>
      </c>
      <c r="E6" s="5"/>
      <c r="F6" s="6"/>
      <c r="G6" s="7" t="s">
        <v>10</v>
      </c>
      <c r="H6" s="8">
        <v>453088</v>
      </c>
      <c r="I6" s="8">
        <v>-8321</v>
      </c>
      <c r="J6" s="8">
        <f>H6+I6</f>
        <v>444767</v>
      </c>
      <c r="K6" s="9"/>
      <c r="L6" s="10"/>
    </row>
    <row r="7" spans="1:12" ht="20.100000000000001" customHeight="1">
      <c r="A7" s="4" t="s">
        <v>94</v>
      </c>
      <c r="B7" s="5">
        <v>25950</v>
      </c>
      <c r="C7" s="5">
        <v>2965</v>
      </c>
      <c r="D7" s="5">
        <f>B7+C7</f>
        <v>28915</v>
      </c>
      <c r="E7" s="5"/>
      <c r="F7" s="6"/>
      <c r="G7" s="5" t="s">
        <v>12</v>
      </c>
      <c r="H7" s="8">
        <v>247260</v>
      </c>
      <c r="I7" s="8">
        <v>172545</v>
      </c>
      <c r="J7" s="8">
        <f>H7+I7</f>
        <v>419805</v>
      </c>
      <c r="K7" s="9"/>
      <c r="L7" s="10"/>
    </row>
    <row r="8" spans="1:12" ht="20.100000000000001" customHeight="1">
      <c r="A8" s="4" t="s">
        <v>9</v>
      </c>
      <c r="B8" s="5">
        <f>SUM(B9,B17)</f>
        <v>380034</v>
      </c>
      <c r="C8" s="5">
        <f>SUM(C9,C17)</f>
        <v>48221</v>
      </c>
      <c r="D8" s="5">
        <f>SUM(D9,D17)</f>
        <v>598882</v>
      </c>
      <c r="E8" s="5"/>
      <c r="F8" s="6"/>
      <c r="G8" s="5" t="s">
        <v>14</v>
      </c>
      <c r="H8" s="5">
        <f>SUM(H9:H12)</f>
        <v>2732</v>
      </c>
      <c r="I8" s="5"/>
      <c r="J8" s="5">
        <f>SUM(J9:J12)</f>
        <v>2732</v>
      </c>
      <c r="K8" s="9"/>
      <c r="L8" s="10"/>
    </row>
    <row r="9" spans="1:12" ht="20.100000000000001" customHeight="1">
      <c r="A9" s="4" t="s">
        <v>11</v>
      </c>
      <c r="B9" s="5">
        <f>SUM(B10:B16)</f>
        <v>162462</v>
      </c>
      <c r="C9" s="5">
        <f>SUM(C10:C16)</f>
        <v>48221</v>
      </c>
      <c r="D9" s="5">
        <f>SUM(D10:D16)</f>
        <v>210683</v>
      </c>
      <c r="E9" s="5">
        <f t="shared" ref="E9:E16" si="1">D9-B9</f>
        <v>48221</v>
      </c>
      <c r="F9" s="6">
        <f>E9/B9*100</f>
        <v>29.681402420258273</v>
      </c>
      <c r="G9" s="11" t="s">
        <v>16</v>
      </c>
      <c r="H9" s="5">
        <v>840</v>
      </c>
      <c r="I9" s="5"/>
      <c r="J9" s="5">
        <v>840</v>
      </c>
      <c r="K9" s="9"/>
      <c r="L9" s="10"/>
    </row>
    <row r="10" spans="1:12" ht="20.100000000000001" customHeight="1">
      <c r="A10" s="4" t="s">
        <v>13</v>
      </c>
      <c r="B10" s="5">
        <v>10181</v>
      </c>
      <c r="C10" s="5"/>
      <c r="D10" s="5">
        <v>10181</v>
      </c>
      <c r="E10" s="5">
        <f t="shared" si="1"/>
        <v>0</v>
      </c>
      <c r="F10" s="6"/>
      <c r="G10" s="5" t="s">
        <v>18</v>
      </c>
      <c r="H10" s="5"/>
      <c r="I10" s="5"/>
      <c r="J10" s="5"/>
      <c r="K10" s="9"/>
      <c r="L10" s="10"/>
    </row>
    <row r="11" spans="1:12" ht="20.100000000000001" customHeight="1">
      <c r="A11" s="5" t="s">
        <v>15</v>
      </c>
      <c r="B11" s="5">
        <v>62156</v>
      </c>
      <c r="C11" s="5">
        <v>1506</v>
      </c>
      <c r="D11" s="5">
        <f>B11+C11</f>
        <v>63662</v>
      </c>
      <c r="E11" s="5">
        <f t="shared" si="1"/>
        <v>1506</v>
      </c>
      <c r="F11" s="6">
        <f t="shared" ref="F11:F16" si="2">E11/B11*100</f>
        <v>2.4229358388570694</v>
      </c>
      <c r="G11" s="5" t="s">
        <v>20</v>
      </c>
      <c r="H11" s="5">
        <v>1892</v>
      </c>
      <c r="I11" s="5"/>
      <c r="J11" s="5">
        <v>1892</v>
      </c>
      <c r="K11" s="9"/>
      <c r="L11" s="10"/>
    </row>
    <row r="12" spans="1:12" ht="20.100000000000001" customHeight="1">
      <c r="A12" s="5" t="s">
        <v>17</v>
      </c>
      <c r="B12" s="5">
        <v>56549</v>
      </c>
      <c r="C12" s="5">
        <v>45482</v>
      </c>
      <c r="D12" s="5">
        <f>B12+C12</f>
        <v>102031</v>
      </c>
      <c r="E12" s="5"/>
      <c r="F12" s="6"/>
      <c r="G12" s="5" t="s">
        <v>22</v>
      </c>
      <c r="H12" s="5"/>
      <c r="I12" s="5"/>
      <c r="J12" s="5"/>
      <c r="K12" s="9"/>
      <c r="L12" s="10"/>
    </row>
    <row r="13" spans="1:12" ht="20.100000000000001" customHeight="1">
      <c r="A13" s="5" t="s">
        <v>19</v>
      </c>
      <c r="B13" s="5">
        <v>20443</v>
      </c>
      <c r="C13" s="5"/>
      <c r="D13" s="5">
        <v>20443</v>
      </c>
      <c r="E13" s="5">
        <f t="shared" si="1"/>
        <v>0</v>
      </c>
      <c r="F13" s="6">
        <f t="shared" si="2"/>
        <v>0</v>
      </c>
      <c r="G13" s="12" t="s">
        <v>23</v>
      </c>
      <c r="H13" s="5"/>
      <c r="I13" s="5"/>
      <c r="J13" s="5"/>
      <c r="K13" s="9"/>
      <c r="L13" s="10"/>
    </row>
    <row r="14" spans="1:12" ht="20.100000000000001" customHeight="1">
      <c r="A14" s="4" t="s">
        <v>21</v>
      </c>
      <c r="B14" s="5">
        <f>4144+1830</f>
        <v>5974</v>
      </c>
      <c r="C14" s="5"/>
      <c r="D14" s="5">
        <f>4144+1830</f>
        <v>5974</v>
      </c>
      <c r="E14" s="5">
        <f t="shared" si="1"/>
        <v>0</v>
      </c>
      <c r="F14" s="6">
        <f t="shared" si="2"/>
        <v>0</v>
      </c>
      <c r="G14" s="13" t="s">
        <v>25</v>
      </c>
      <c r="H14" s="5">
        <f>1803+521</f>
        <v>2324</v>
      </c>
      <c r="I14" s="5"/>
      <c r="J14" s="5">
        <f>1803+521</f>
        <v>2324</v>
      </c>
      <c r="K14" s="9"/>
      <c r="L14" s="10"/>
    </row>
    <row r="15" spans="1:12" ht="20.100000000000001" customHeight="1">
      <c r="A15" s="4" t="s">
        <v>54</v>
      </c>
      <c r="B15" s="5">
        <v>6540</v>
      </c>
      <c r="C15" s="5">
        <v>1233</v>
      </c>
      <c r="D15" s="5">
        <f>B15+C15</f>
        <v>7773</v>
      </c>
      <c r="E15" s="5">
        <f t="shared" si="1"/>
        <v>1233</v>
      </c>
      <c r="F15" s="6">
        <f t="shared" si="2"/>
        <v>18.853211009174313</v>
      </c>
      <c r="G15" s="12"/>
      <c r="H15" s="5"/>
      <c r="I15" s="5"/>
      <c r="J15" s="5"/>
      <c r="K15" s="9"/>
      <c r="L15" s="10"/>
    </row>
    <row r="16" spans="1:12" ht="20.100000000000001" customHeight="1">
      <c r="A16" s="4" t="s">
        <v>24</v>
      </c>
      <c r="B16" s="5">
        <f>251+102+200+50+16</f>
        <v>619</v>
      </c>
      <c r="C16" s="5"/>
      <c r="D16" s="5">
        <f>251+102+200+50+16</f>
        <v>619</v>
      </c>
      <c r="E16" s="5">
        <f t="shared" si="1"/>
        <v>0</v>
      </c>
      <c r="F16" s="6">
        <f t="shared" si="2"/>
        <v>0</v>
      </c>
      <c r="G16" s="13"/>
      <c r="H16" s="5"/>
      <c r="I16" s="5"/>
      <c r="J16" s="5"/>
      <c r="K16" s="9"/>
      <c r="L16" s="10"/>
    </row>
    <row r="17" spans="1:12" ht="20.100000000000001" customHeight="1">
      <c r="A17" s="4" t="s">
        <v>26</v>
      </c>
      <c r="B17" s="5">
        <f>208385+9187</f>
        <v>217572</v>
      </c>
      <c r="C17" s="5"/>
      <c r="D17" s="5">
        <v>388199</v>
      </c>
      <c r="E17" s="5"/>
      <c r="F17" s="6"/>
      <c r="G17" s="5"/>
      <c r="H17" s="5"/>
      <c r="I17" s="5"/>
      <c r="J17" s="5"/>
      <c r="K17" s="14"/>
      <c r="L17" s="14"/>
    </row>
    <row r="18" spans="1:12" ht="20.100000000000001" customHeight="1">
      <c r="A18" s="4" t="s">
        <v>27</v>
      </c>
      <c r="B18" s="5">
        <v>90000</v>
      </c>
      <c r="C18" s="5"/>
      <c r="D18" s="5">
        <f>B18+C18</f>
        <v>90000</v>
      </c>
      <c r="E18" s="5">
        <f>D18-B18</f>
        <v>0</v>
      </c>
      <c r="F18" s="6"/>
      <c r="G18" s="5"/>
      <c r="H18" s="5"/>
      <c r="I18" s="5"/>
      <c r="J18" s="5"/>
      <c r="K18" s="9"/>
      <c r="L18" s="10"/>
    </row>
    <row r="19" spans="1:12" ht="20.100000000000001" customHeight="1">
      <c r="A19" s="5" t="s">
        <v>28</v>
      </c>
      <c r="B19" s="5">
        <v>6542</v>
      </c>
      <c r="C19" s="5">
        <v>-6542</v>
      </c>
      <c r="D19" s="5">
        <f>B19+C19</f>
        <v>0</v>
      </c>
      <c r="E19" s="5"/>
      <c r="F19" s="6"/>
      <c r="G19" s="5"/>
      <c r="H19" s="5"/>
      <c r="I19" s="5"/>
      <c r="J19" s="5"/>
      <c r="K19" s="9"/>
      <c r="L19" s="10"/>
    </row>
    <row r="20" spans="1:12" ht="20.100000000000001" customHeight="1">
      <c r="A20" s="5" t="s">
        <v>29</v>
      </c>
      <c r="B20" s="5">
        <f>B21+B22</f>
        <v>55000</v>
      </c>
      <c r="C20" s="5"/>
      <c r="D20" s="5">
        <f>D21+D22</f>
        <v>55000</v>
      </c>
      <c r="E20" s="5"/>
      <c r="F20" s="6"/>
      <c r="G20" s="5"/>
      <c r="H20" s="5"/>
      <c r="I20" s="5"/>
      <c r="J20" s="5"/>
      <c r="K20" s="9"/>
      <c r="L20" s="10"/>
    </row>
    <row r="21" spans="1:12" ht="20.100000000000001" customHeight="1">
      <c r="A21" s="5" t="s">
        <v>30</v>
      </c>
      <c r="B21" s="5">
        <v>30000</v>
      </c>
      <c r="C21" s="5"/>
      <c r="D21" s="5">
        <v>30000</v>
      </c>
      <c r="E21" s="5"/>
      <c r="F21" s="6"/>
      <c r="G21" s="5"/>
      <c r="H21" s="5"/>
      <c r="I21" s="5"/>
      <c r="J21" s="5"/>
      <c r="K21" s="9"/>
      <c r="L21" s="10"/>
    </row>
    <row r="22" spans="1:12" ht="20.100000000000001" customHeight="1">
      <c r="A22" s="5" t="s">
        <v>31</v>
      </c>
      <c r="B22" s="5">
        <v>25000</v>
      </c>
      <c r="C22" s="5"/>
      <c r="D22" s="5">
        <v>25000</v>
      </c>
      <c r="E22" s="5"/>
      <c r="F22" s="6"/>
      <c r="G22" s="5"/>
      <c r="H22" s="5"/>
      <c r="I22" s="5"/>
      <c r="J22" s="5"/>
      <c r="K22" s="9"/>
      <c r="L22" s="10"/>
    </row>
    <row r="23" spans="1:12" ht="20.100000000000001" customHeight="1">
      <c r="A23" s="5" t="s">
        <v>32</v>
      </c>
      <c r="B23" s="5">
        <f>B24+B25</f>
        <v>70000</v>
      </c>
      <c r="C23" s="5">
        <f>C24+C25</f>
        <v>-50000</v>
      </c>
      <c r="D23" s="5">
        <f>D24+D25</f>
        <v>20000</v>
      </c>
      <c r="E23" s="5"/>
      <c r="F23" s="6"/>
      <c r="G23" s="5"/>
      <c r="H23" s="15"/>
      <c r="I23" s="15"/>
      <c r="J23" s="15"/>
      <c r="K23" s="9"/>
      <c r="L23" s="10"/>
    </row>
    <row r="24" spans="1:12" ht="20.100000000000001" customHeight="1">
      <c r="A24" s="5" t="s">
        <v>33</v>
      </c>
      <c r="B24" s="5">
        <v>50000</v>
      </c>
      <c r="C24" s="5">
        <v>-50000</v>
      </c>
      <c r="D24" s="5">
        <f>B24+C24</f>
        <v>0</v>
      </c>
      <c r="E24" s="5"/>
      <c r="F24" s="6"/>
      <c r="G24" s="5"/>
      <c r="H24" s="15"/>
      <c r="I24" s="15"/>
      <c r="J24" s="15"/>
      <c r="K24" s="9"/>
      <c r="L24" s="10"/>
    </row>
    <row r="25" spans="1:12" ht="20.100000000000001" customHeight="1">
      <c r="A25" s="5" t="s">
        <v>34</v>
      </c>
      <c r="B25" s="5">
        <v>20000</v>
      </c>
      <c r="C25" s="5"/>
      <c r="D25" s="5">
        <v>20000</v>
      </c>
      <c r="E25" s="5"/>
      <c r="F25" s="6"/>
      <c r="G25" s="5"/>
      <c r="H25" s="15"/>
      <c r="I25" s="15"/>
      <c r="J25" s="15"/>
      <c r="K25" s="9"/>
      <c r="L25" s="10"/>
    </row>
    <row r="26" spans="1:12" ht="20.100000000000001" customHeight="1">
      <c r="A26" s="11" t="s">
        <v>35</v>
      </c>
      <c r="B26" s="5"/>
      <c r="C26" s="5"/>
      <c r="D26" s="5"/>
      <c r="E26" s="5"/>
      <c r="F26" s="6"/>
      <c r="G26" s="5"/>
      <c r="H26" s="15"/>
      <c r="I26" s="15"/>
      <c r="J26" s="15"/>
      <c r="K26" s="9"/>
      <c r="L26" s="10"/>
    </row>
    <row r="27" spans="1:12" ht="20.100000000000001" customHeight="1">
      <c r="A27" s="11" t="s">
        <v>36</v>
      </c>
      <c r="B27" s="5">
        <v>29688</v>
      </c>
      <c r="C27" s="5"/>
      <c r="D27" s="5">
        <v>31606</v>
      </c>
      <c r="E27" s="5"/>
      <c r="F27" s="6"/>
      <c r="G27" s="5"/>
      <c r="H27" s="15"/>
      <c r="I27" s="15"/>
      <c r="J27" s="15"/>
      <c r="K27" s="9"/>
      <c r="L27" s="10"/>
    </row>
    <row r="28" spans="1:12" ht="20.100000000000001" customHeight="1">
      <c r="A28" s="5" t="s">
        <v>37</v>
      </c>
      <c r="B28" s="5">
        <v>29688</v>
      </c>
      <c r="C28" s="5"/>
      <c r="D28" s="5">
        <v>31606</v>
      </c>
      <c r="E28" s="5"/>
      <c r="F28" s="6"/>
      <c r="G28" s="7" t="s">
        <v>38</v>
      </c>
      <c r="H28" s="8">
        <f>H5+H8+H14</f>
        <v>705404</v>
      </c>
      <c r="I28" s="8">
        <f t="shared" ref="I28:J28" si="3">I5+I8+I14</f>
        <v>164224</v>
      </c>
      <c r="J28" s="8">
        <f t="shared" si="3"/>
        <v>869628</v>
      </c>
      <c r="K28" s="9"/>
      <c r="L28" s="10"/>
    </row>
    <row r="29" spans="1:12" ht="20.100000000000001" customHeight="1">
      <c r="A29" s="5" t="s">
        <v>39</v>
      </c>
      <c r="B29" s="5"/>
      <c r="C29" s="5"/>
      <c r="D29" s="5"/>
      <c r="E29" s="5"/>
      <c r="F29" s="6"/>
      <c r="G29" s="5" t="s">
        <v>40</v>
      </c>
      <c r="H29" s="8">
        <f>H28-H7</f>
        <v>458144</v>
      </c>
      <c r="I29" s="8">
        <f t="shared" ref="I29:J29" si="4">I28-I7</f>
        <v>-8321</v>
      </c>
      <c r="J29" s="8">
        <f t="shared" si="4"/>
        <v>449823</v>
      </c>
      <c r="K29" s="9"/>
      <c r="L29" s="10"/>
    </row>
    <row r="30" spans="1:12" ht="20.100000000000001" customHeight="1">
      <c r="A30" s="16" t="s">
        <v>41</v>
      </c>
      <c r="B30" s="8">
        <f>B5+B9+B18+B19+B20+B26+B23+B29</f>
        <v>458144</v>
      </c>
      <c r="C30" s="8">
        <f>C5+C9+C18+C19+C20+C26+C23+C29</f>
        <v>-8321</v>
      </c>
      <c r="D30" s="8">
        <f>D5+D9+D18+D19+D20+D26+D23+D29</f>
        <v>449823</v>
      </c>
      <c r="E30" s="5" t="e">
        <f>E5+#REF!+E9+#REF!</f>
        <v>#REF!</v>
      </c>
      <c r="F30" s="6" t="e">
        <f>E30/B30*100</f>
        <v>#REF!</v>
      </c>
      <c r="G30" s="5" t="s">
        <v>42</v>
      </c>
      <c r="H30" s="5"/>
      <c r="I30" s="5"/>
      <c r="J30" s="5"/>
      <c r="K30" s="9"/>
      <c r="L30" s="10"/>
    </row>
    <row r="31" spans="1:12" ht="20.100000000000001" customHeight="1">
      <c r="A31" s="11" t="s">
        <v>43</v>
      </c>
      <c r="B31" s="11">
        <v>217572</v>
      </c>
      <c r="C31" s="11">
        <v>170627</v>
      </c>
      <c r="D31" s="11">
        <f>B31+C31</f>
        <v>388199</v>
      </c>
      <c r="E31" s="11"/>
      <c r="F31" s="11"/>
      <c r="G31" s="5" t="s">
        <v>44</v>
      </c>
      <c r="H31" s="5"/>
      <c r="I31" s="5"/>
      <c r="J31" s="5"/>
      <c r="K31" s="14"/>
      <c r="L31" s="14"/>
    </row>
    <row r="32" spans="1:12" ht="20.100000000000001" customHeight="1">
      <c r="A32" s="11" t="s">
        <v>45</v>
      </c>
      <c r="B32" s="11">
        <v>29688</v>
      </c>
      <c r="C32" s="11">
        <v>1918</v>
      </c>
      <c r="D32" s="11">
        <f>B32+C32</f>
        <v>31606</v>
      </c>
      <c r="E32" s="11"/>
      <c r="F32" s="11"/>
      <c r="G32" s="5" t="s">
        <v>46</v>
      </c>
      <c r="H32" s="5"/>
      <c r="I32" s="5"/>
      <c r="J32" s="5"/>
      <c r="K32" s="14"/>
      <c r="L32" s="14"/>
    </row>
    <row r="33" spans="1:12" ht="20.100000000000001" customHeight="1">
      <c r="A33" s="16" t="s">
        <v>47</v>
      </c>
      <c r="B33" s="8">
        <f>B30+B31+B32</f>
        <v>705404</v>
      </c>
      <c r="C33" s="8">
        <f>C30+C31+C32</f>
        <v>164224</v>
      </c>
      <c r="D33" s="8">
        <f>D30+D31+D32</f>
        <v>869628</v>
      </c>
      <c r="E33" s="11"/>
      <c r="F33" s="11"/>
      <c r="G33" s="16" t="s">
        <v>48</v>
      </c>
      <c r="H33" s="8">
        <f>H28+H30</f>
        <v>705404</v>
      </c>
      <c r="I33" s="8">
        <f t="shared" ref="I33:J33" si="5">I28+I30</f>
        <v>164224</v>
      </c>
      <c r="J33" s="8">
        <f t="shared" si="5"/>
        <v>869628</v>
      </c>
      <c r="K33" s="5" t="e">
        <f>#REF!+K30</f>
        <v>#REF!</v>
      </c>
      <c r="L33" s="5" t="e">
        <f>#REF!+L30</f>
        <v>#REF!</v>
      </c>
    </row>
    <row r="142" spans="1:13" ht="32.25" customHeight="1">
      <c r="A142" s="17" t="s">
        <v>49</v>
      </c>
      <c r="G142" s="1">
        <v>376</v>
      </c>
      <c r="M142" s="17" t="s">
        <v>50</v>
      </c>
    </row>
    <row r="148" spans="13:13" ht="38.25" customHeight="1">
      <c r="M148" s="17" t="s">
        <v>51</v>
      </c>
    </row>
    <row r="175" spans="7:7">
      <c r="G175" s="1">
        <v>1000</v>
      </c>
    </row>
  </sheetData>
  <mergeCells count="14">
    <mergeCell ref="K3:K4"/>
    <mergeCell ref="L3:L4"/>
    <mergeCell ref="C3:C4"/>
    <mergeCell ref="I3:I4"/>
    <mergeCell ref="A1:L1"/>
    <mergeCell ref="K2:L2"/>
    <mergeCell ref="A3:A4"/>
    <mergeCell ref="B3:B4"/>
    <mergeCell ref="D3:D4"/>
    <mergeCell ref="E3:E4"/>
    <mergeCell ref="F3:F4"/>
    <mergeCell ref="G3:G4"/>
    <mergeCell ref="H3:H4"/>
    <mergeCell ref="J3:J4"/>
  </mergeCells>
  <phoneticPr fontId="3" type="noConversion"/>
  <printOptions horizontalCentered="1"/>
  <pageMargins left="0.39370078740157483" right="0.23622047244094491" top="0.39370078740157483" bottom="0.43307086614173229" header="0.19685039370078741" footer="0.19685039370078741"/>
  <pageSetup paperSize="9" scale="75" orientation="landscape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172"/>
  <sheetViews>
    <sheetView showZeros="0" tabSelected="1" workbookViewId="0">
      <selection activeCell="L18" sqref="L18"/>
    </sheetView>
  </sheetViews>
  <sheetFormatPr defaultRowHeight="14.25"/>
  <cols>
    <col min="1" max="1" width="29" customWidth="1"/>
    <col min="2" max="2" width="9.125" customWidth="1"/>
    <col min="3" max="6" width="8.875" customWidth="1"/>
    <col min="7" max="7" width="9.5" customWidth="1"/>
    <col min="8" max="8" width="8" hidden="1" customWidth="1"/>
    <col min="9" max="9" width="9.25" hidden="1" customWidth="1"/>
    <col min="10" max="10" width="8.75" hidden="1" customWidth="1"/>
    <col min="11" max="11" width="8.875" hidden="1" customWidth="1"/>
    <col min="12" max="12" width="9.75" customWidth="1"/>
    <col min="13" max="14" width="9.25" customWidth="1"/>
    <col min="260" max="260" width="29" customWidth="1"/>
    <col min="261" max="261" width="9.125" customWidth="1"/>
    <col min="262" max="262" width="8.875" customWidth="1"/>
    <col min="263" max="263" width="9.5" customWidth="1"/>
    <col min="264" max="264" width="8" customWidth="1"/>
    <col min="265" max="265" width="9.25" customWidth="1"/>
    <col min="266" max="266" width="8.75" customWidth="1"/>
    <col min="267" max="267" width="8.875" customWidth="1"/>
    <col min="268" max="268" width="9.75" customWidth="1"/>
    <col min="269" max="270" width="9.25" customWidth="1"/>
    <col min="516" max="516" width="29" customWidth="1"/>
    <col min="517" max="517" width="9.125" customWidth="1"/>
    <col min="518" max="518" width="8.875" customWidth="1"/>
    <col min="519" max="519" width="9.5" customWidth="1"/>
    <col min="520" max="520" width="8" customWidth="1"/>
    <col min="521" max="521" width="9.25" customWidth="1"/>
    <col min="522" max="522" width="8.75" customWidth="1"/>
    <col min="523" max="523" width="8.875" customWidth="1"/>
    <col min="524" max="524" width="9.75" customWidth="1"/>
    <col min="525" max="526" width="9.25" customWidth="1"/>
    <col min="772" max="772" width="29" customWidth="1"/>
    <col min="773" max="773" width="9.125" customWidth="1"/>
    <col min="774" max="774" width="8.875" customWidth="1"/>
    <col min="775" max="775" width="9.5" customWidth="1"/>
    <col min="776" max="776" width="8" customWidth="1"/>
    <col min="777" max="777" width="9.25" customWidth="1"/>
    <col min="778" max="778" width="8.75" customWidth="1"/>
    <col min="779" max="779" width="8.875" customWidth="1"/>
    <col min="780" max="780" width="9.75" customWidth="1"/>
    <col min="781" max="782" width="9.25" customWidth="1"/>
    <col min="1028" max="1028" width="29" customWidth="1"/>
    <col min="1029" max="1029" width="9.125" customWidth="1"/>
    <col min="1030" max="1030" width="8.875" customWidth="1"/>
    <col min="1031" max="1031" width="9.5" customWidth="1"/>
    <col min="1032" max="1032" width="8" customWidth="1"/>
    <col min="1033" max="1033" width="9.25" customWidth="1"/>
    <col min="1034" max="1034" width="8.75" customWidth="1"/>
    <col min="1035" max="1035" width="8.875" customWidth="1"/>
    <col min="1036" max="1036" width="9.75" customWidth="1"/>
    <col min="1037" max="1038" width="9.25" customWidth="1"/>
    <col min="1284" max="1284" width="29" customWidth="1"/>
    <col min="1285" max="1285" width="9.125" customWidth="1"/>
    <col min="1286" max="1286" width="8.875" customWidth="1"/>
    <col min="1287" max="1287" width="9.5" customWidth="1"/>
    <col min="1288" max="1288" width="8" customWidth="1"/>
    <col min="1289" max="1289" width="9.25" customWidth="1"/>
    <col min="1290" max="1290" width="8.75" customWidth="1"/>
    <col min="1291" max="1291" width="8.875" customWidth="1"/>
    <col min="1292" max="1292" width="9.75" customWidth="1"/>
    <col min="1293" max="1294" width="9.25" customWidth="1"/>
    <col min="1540" max="1540" width="29" customWidth="1"/>
    <col min="1541" max="1541" width="9.125" customWidth="1"/>
    <col min="1542" max="1542" width="8.875" customWidth="1"/>
    <col min="1543" max="1543" width="9.5" customWidth="1"/>
    <col min="1544" max="1544" width="8" customWidth="1"/>
    <col min="1545" max="1545" width="9.25" customWidth="1"/>
    <col min="1546" max="1546" width="8.75" customWidth="1"/>
    <col min="1547" max="1547" width="8.875" customWidth="1"/>
    <col min="1548" max="1548" width="9.75" customWidth="1"/>
    <col min="1549" max="1550" width="9.25" customWidth="1"/>
    <col min="1796" max="1796" width="29" customWidth="1"/>
    <col min="1797" max="1797" width="9.125" customWidth="1"/>
    <col min="1798" max="1798" width="8.875" customWidth="1"/>
    <col min="1799" max="1799" width="9.5" customWidth="1"/>
    <col min="1800" max="1800" width="8" customWidth="1"/>
    <col min="1801" max="1801" width="9.25" customWidth="1"/>
    <col min="1802" max="1802" width="8.75" customWidth="1"/>
    <col min="1803" max="1803" width="8.875" customWidth="1"/>
    <col min="1804" max="1804" width="9.75" customWidth="1"/>
    <col min="1805" max="1806" width="9.25" customWidth="1"/>
    <col min="2052" max="2052" width="29" customWidth="1"/>
    <col min="2053" max="2053" width="9.125" customWidth="1"/>
    <col min="2054" max="2054" width="8.875" customWidth="1"/>
    <col min="2055" max="2055" width="9.5" customWidth="1"/>
    <col min="2056" max="2056" width="8" customWidth="1"/>
    <col min="2057" max="2057" width="9.25" customWidth="1"/>
    <col min="2058" max="2058" width="8.75" customWidth="1"/>
    <col min="2059" max="2059" width="8.875" customWidth="1"/>
    <col min="2060" max="2060" width="9.75" customWidth="1"/>
    <col min="2061" max="2062" width="9.25" customWidth="1"/>
    <col min="2308" max="2308" width="29" customWidth="1"/>
    <col min="2309" max="2309" width="9.125" customWidth="1"/>
    <col min="2310" max="2310" width="8.875" customWidth="1"/>
    <col min="2311" max="2311" width="9.5" customWidth="1"/>
    <col min="2312" max="2312" width="8" customWidth="1"/>
    <col min="2313" max="2313" width="9.25" customWidth="1"/>
    <col min="2314" max="2314" width="8.75" customWidth="1"/>
    <col min="2315" max="2315" width="8.875" customWidth="1"/>
    <col min="2316" max="2316" width="9.75" customWidth="1"/>
    <col min="2317" max="2318" width="9.25" customWidth="1"/>
    <col min="2564" max="2564" width="29" customWidth="1"/>
    <col min="2565" max="2565" width="9.125" customWidth="1"/>
    <col min="2566" max="2566" width="8.875" customWidth="1"/>
    <col min="2567" max="2567" width="9.5" customWidth="1"/>
    <col min="2568" max="2568" width="8" customWidth="1"/>
    <col min="2569" max="2569" width="9.25" customWidth="1"/>
    <col min="2570" max="2570" width="8.75" customWidth="1"/>
    <col min="2571" max="2571" width="8.875" customWidth="1"/>
    <col min="2572" max="2572" width="9.75" customWidth="1"/>
    <col min="2573" max="2574" width="9.25" customWidth="1"/>
    <col min="2820" max="2820" width="29" customWidth="1"/>
    <col min="2821" max="2821" width="9.125" customWidth="1"/>
    <col min="2822" max="2822" width="8.875" customWidth="1"/>
    <col min="2823" max="2823" width="9.5" customWidth="1"/>
    <col min="2824" max="2824" width="8" customWidth="1"/>
    <col min="2825" max="2825" width="9.25" customWidth="1"/>
    <col min="2826" max="2826" width="8.75" customWidth="1"/>
    <col min="2827" max="2827" width="8.875" customWidth="1"/>
    <col min="2828" max="2828" width="9.75" customWidth="1"/>
    <col min="2829" max="2830" width="9.25" customWidth="1"/>
    <col min="3076" max="3076" width="29" customWidth="1"/>
    <col min="3077" max="3077" width="9.125" customWidth="1"/>
    <col min="3078" max="3078" width="8.875" customWidth="1"/>
    <col min="3079" max="3079" width="9.5" customWidth="1"/>
    <col min="3080" max="3080" width="8" customWidth="1"/>
    <col min="3081" max="3081" width="9.25" customWidth="1"/>
    <col min="3082" max="3082" width="8.75" customWidth="1"/>
    <col min="3083" max="3083" width="8.875" customWidth="1"/>
    <col min="3084" max="3084" width="9.75" customWidth="1"/>
    <col min="3085" max="3086" width="9.25" customWidth="1"/>
    <col min="3332" max="3332" width="29" customWidth="1"/>
    <col min="3333" max="3333" width="9.125" customWidth="1"/>
    <col min="3334" max="3334" width="8.875" customWidth="1"/>
    <col min="3335" max="3335" width="9.5" customWidth="1"/>
    <col min="3336" max="3336" width="8" customWidth="1"/>
    <col min="3337" max="3337" width="9.25" customWidth="1"/>
    <col min="3338" max="3338" width="8.75" customWidth="1"/>
    <col min="3339" max="3339" width="8.875" customWidth="1"/>
    <col min="3340" max="3340" width="9.75" customWidth="1"/>
    <col min="3341" max="3342" width="9.25" customWidth="1"/>
    <col min="3588" max="3588" width="29" customWidth="1"/>
    <col min="3589" max="3589" width="9.125" customWidth="1"/>
    <col min="3590" max="3590" width="8.875" customWidth="1"/>
    <col min="3591" max="3591" width="9.5" customWidth="1"/>
    <col min="3592" max="3592" width="8" customWidth="1"/>
    <col min="3593" max="3593" width="9.25" customWidth="1"/>
    <col min="3594" max="3594" width="8.75" customWidth="1"/>
    <col min="3595" max="3595" width="8.875" customWidth="1"/>
    <col min="3596" max="3596" width="9.75" customWidth="1"/>
    <col min="3597" max="3598" width="9.25" customWidth="1"/>
    <col min="3844" max="3844" width="29" customWidth="1"/>
    <col min="3845" max="3845" width="9.125" customWidth="1"/>
    <col min="3846" max="3846" width="8.875" customWidth="1"/>
    <col min="3847" max="3847" width="9.5" customWidth="1"/>
    <col min="3848" max="3848" width="8" customWidth="1"/>
    <col min="3849" max="3849" width="9.25" customWidth="1"/>
    <col min="3850" max="3850" width="8.75" customWidth="1"/>
    <col min="3851" max="3851" width="8.875" customWidth="1"/>
    <col min="3852" max="3852" width="9.75" customWidth="1"/>
    <col min="3853" max="3854" width="9.25" customWidth="1"/>
    <col min="4100" max="4100" width="29" customWidth="1"/>
    <col min="4101" max="4101" width="9.125" customWidth="1"/>
    <col min="4102" max="4102" width="8.875" customWidth="1"/>
    <col min="4103" max="4103" width="9.5" customWidth="1"/>
    <col min="4104" max="4104" width="8" customWidth="1"/>
    <col min="4105" max="4105" width="9.25" customWidth="1"/>
    <col min="4106" max="4106" width="8.75" customWidth="1"/>
    <col min="4107" max="4107" width="8.875" customWidth="1"/>
    <col min="4108" max="4108" width="9.75" customWidth="1"/>
    <col min="4109" max="4110" width="9.25" customWidth="1"/>
    <col min="4356" max="4356" width="29" customWidth="1"/>
    <col min="4357" max="4357" width="9.125" customWidth="1"/>
    <col min="4358" max="4358" width="8.875" customWidth="1"/>
    <col min="4359" max="4359" width="9.5" customWidth="1"/>
    <col min="4360" max="4360" width="8" customWidth="1"/>
    <col min="4361" max="4361" width="9.25" customWidth="1"/>
    <col min="4362" max="4362" width="8.75" customWidth="1"/>
    <col min="4363" max="4363" width="8.875" customWidth="1"/>
    <col min="4364" max="4364" width="9.75" customWidth="1"/>
    <col min="4365" max="4366" width="9.25" customWidth="1"/>
    <col min="4612" max="4612" width="29" customWidth="1"/>
    <col min="4613" max="4613" width="9.125" customWidth="1"/>
    <col min="4614" max="4614" width="8.875" customWidth="1"/>
    <col min="4615" max="4615" width="9.5" customWidth="1"/>
    <col min="4616" max="4616" width="8" customWidth="1"/>
    <col min="4617" max="4617" width="9.25" customWidth="1"/>
    <col min="4618" max="4618" width="8.75" customWidth="1"/>
    <col min="4619" max="4619" width="8.875" customWidth="1"/>
    <col min="4620" max="4620" width="9.75" customWidth="1"/>
    <col min="4621" max="4622" width="9.25" customWidth="1"/>
    <col min="4868" max="4868" width="29" customWidth="1"/>
    <col min="4869" max="4869" width="9.125" customWidth="1"/>
    <col min="4870" max="4870" width="8.875" customWidth="1"/>
    <col min="4871" max="4871" width="9.5" customWidth="1"/>
    <col min="4872" max="4872" width="8" customWidth="1"/>
    <col min="4873" max="4873" width="9.25" customWidth="1"/>
    <col min="4874" max="4874" width="8.75" customWidth="1"/>
    <col min="4875" max="4875" width="8.875" customWidth="1"/>
    <col min="4876" max="4876" width="9.75" customWidth="1"/>
    <col min="4877" max="4878" width="9.25" customWidth="1"/>
    <col min="5124" max="5124" width="29" customWidth="1"/>
    <col min="5125" max="5125" width="9.125" customWidth="1"/>
    <col min="5126" max="5126" width="8.875" customWidth="1"/>
    <col min="5127" max="5127" width="9.5" customWidth="1"/>
    <col min="5128" max="5128" width="8" customWidth="1"/>
    <col min="5129" max="5129" width="9.25" customWidth="1"/>
    <col min="5130" max="5130" width="8.75" customWidth="1"/>
    <col min="5131" max="5131" width="8.875" customWidth="1"/>
    <col min="5132" max="5132" width="9.75" customWidth="1"/>
    <col min="5133" max="5134" width="9.25" customWidth="1"/>
    <col min="5380" max="5380" width="29" customWidth="1"/>
    <col min="5381" max="5381" width="9.125" customWidth="1"/>
    <col min="5382" max="5382" width="8.875" customWidth="1"/>
    <col min="5383" max="5383" width="9.5" customWidth="1"/>
    <col min="5384" max="5384" width="8" customWidth="1"/>
    <col min="5385" max="5385" width="9.25" customWidth="1"/>
    <col min="5386" max="5386" width="8.75" customWidth="1"/>
    <col min="5387" max="5387" width="8.875" customWidth="1"/>
    <col min="5388" max="5388" width="9.75" customWidth="1"/>
    <col min="5389" max="5390" width="9.25" customWidth="1"/>
    <col min="5636" max="5636" width="29" customWidth="1"/>
    <col min="5637" max="5637" width="9.125" customWidth="1"/>
    <col min="5638" max="5638" width="8.875" customWidth="1"/>
    <col min="5639" max="5639" width="9.5" customWidth="1"/>
    <col min="5640" max="5640" width="8" customWidth="1"/>
    <col min="5641" max="5641" width="9.25" customWidth="1"/>
    <col min="5642" max="5642" width="8.75" customWidth="1"/>
    <col min="5643" max="5643" width="8.875" customWidth="1"/>
    <col min="5644" max="5644" width="9.75" customWidth="1"/>
    <col min="5645" max="5646" width="9.25" customWidth="1"/>
    <col min="5892" max="5892" width="29" customWidth="1"/>
    <col min="5893" max="5893" width="9.125" customWidth="1"/>
    <col min="5894" max="5894" width="8.875" customWidth="1"/>
    <col min="5895" max="5895" width="9.5" customWidth="1"/>
    <col min="5896" max="5896" width="8" customWidth="1"/>
    <col min="5897" max="5897" width="9.25" customWidth="1"/>
    <col min="5898" max="5898" width="8.75" customWidth="1"/>
    <col min="5899" max="5899" width="8.875" customWidth="1"/>
    <col min="5900" max="5900" width="9.75" customWidth="1"/>
    <col min="5901" max="5902" width="9.25" customWidth="1"/>
    <col min="6148" max="6148" width="29" customWidth="1"/>
    <col min="6149" max="6149" width="9.125" customWidth="1"/>
    <col min="6150" max="6150" width="8.875" customWidth="1"/>
    <col min="6151" max="6151" width="9.5" customWidth="1"/>
    <col min="6152" max="6152" width="8" customWidth="1"/>
    <col min="6153" max="6153" width="9.25" customWidth="1"/>
    <col min="6154" max="6154" width="8.75" customWidth="1"/>
    <col min="6155" max="6155" width="8.875" customWidth="1"/>
    <col min="6156" max="6156" width="9.75" customWidth="1"/>
    <col min="6157" max="6158" width="9.25" customWidth="1"/>
    <col min="6404" max="6404" width="29" customWidth="1"/>
    <col min="6405" max="6405" width="9.125" customWidth="1"/>
    <col min="6406" max="6406" width="8.875" customWidth="1"/>
    <col min="6407" max="6407" width="9.5" customWidth="1"/>
    <col min="6408" max="6408" width="8" customWidth="1"/>
    <col min="6409" max="6409" width="9.25" customWidth="1"/>
    <col min="6410" max="6410" width="8.75" customWidth="1"/>
    <col min="6411" max="6411" width="8.875" customWidth="1"/>
    <col min="6412" max="6412" width="9.75" customWidth="1"/>
    <col min="6413" max="6414" width="9.25" customWidth="1"/>
    <col min="6660" max="6660" width="29" customWidth="1"/>
    <col min="6661" max="6661" width="9.125" customWidth="1"/>
    <col min="6662" max="6662" width="8.875" customWidth="1"/>
    <col min="6663" max="6663" width="9.5" customWidth="1"/>
    <col min="6664" max="6664" width="8" customWidth="1"/>
    <col min="6665" max="6665" width="9.25" customWidth="1"/>
    <col min="6666" max="6666" width="8.75" customWidth="1"/>
    <col min="6667" max="6667" width="8.875" customWidth="1"/>
    <col min="6668" max="6668" width="9.75" customWidth="1"/>
    <col min="6669" max="6670" width="9.25" customWidth="1"/>
    <col min="6916" max="6916" width="29" customWidth="1"/>
    <col min="6917" max="6917" width="9.125" customWidth="1"/>
    <col min="6918" max="6918" width="8.875" customWidth="1"/>
    <col min="6919" max="6919" width="9.5" customWidth="1"/>
    <col min="6920" max="6920" width="8" customWidth="1"/>
    <col min="6921" max="6921" width="9.25" customWidth="1"/>
    <col min="6922" max="6922" width="8.75" customWidth="1"/>
    <col min="6923" max="6923" width="8.875" customWidth="1"/>
    <col min="6924" max="6924" width="9.75" customWidth="1"/>
    <col min="6925" max="6926" width="9.25" customWidth="1"/>
    <col min="7172" max="7172" width="29" customWidth="1"/>
    <col min="7173" max="7173" width="9.125" customWidth="1"/>
    <col min="7174" max="7174" width="8.875" customWidth="1"/>
    <col min="7175" max="7175" width="9.5" customWidth="1"/>
    <col min="7176" max="7176" width="8" customWidth="1"/>
    <col min="7177" max="7177" width="9.25" customWidth="1"/>
    <col min="7178" max="7178" width="8.75" customWidth="1"/>
    <col min="7179" max="7179" width="8.875" customWidth="1"/>
    <col min="7180" max="7180" width="9.75" customWidth="1"/>
    <col min="7181" max="7182" width="9.25" customWidth="1"/>
    <col min="7428" max="7428" width="29" customWidth="1"/>
    <col min="7429" max="7429" width="9.125" customWidth="1"/>
    <col min="7430" max="7430" width="8.875" customWidth="1"/>
    <col min="7431" max="7431" width="9.5" customWidth="1"/>
    <col min="7432" max="7432" width="8" customWidth="1"/>
    <col min="7433" max="7433" width="9.25" customWidth="1"/>
    <col min="7434" max="7434" width="8.75" customWidth="1"/>
    <col min="7435" max="7435" width="8.875" customWidth="1"/>
    <col min="7436" max="7436" width="9.75" customWidth="1"/>
    <col min="7437" max="7438" width="9.25" customWidth="1"/>
    <col min="7684" max="7684" width="29" customWidth="1"/>
    <col min="7685" max="7685" width="9.125" customWidth="1"/>
    <col min="7686" max="7686" width="8.875" customWidth="1"/>
    <col min="7687" max="7687" width="9.5" customWidth="1"/>
    <col min="7688" max="7688" width="8" customWidth="1"/>
    <col min="7689" max="7689" width="9.25" customWidth="1"/>
    <col min="7690" max="7690" width="8.75" customWidth="1"/>
    <col min="7691" max="7691" width="8.875" customWidth="1"/>
    <col min="7692" max="7692" width="9.75" customWidth="1"/>
    <col min="7693" max="7694" width="9.25" customWidth="1"/>
    <col min="7940" max="7940" width="29" customWidth="1"/>
    <col min="7941" max="7941" width="9.125" customWidth="1"/>
    <col min="7942" max="7942" width="8.875" customWidth="1"/>
    <col min="7943" max="7943" width="9.5" customWidth="1"/>
    <col min="7944" max="7944" width="8" customWidth="1"/>
    <col min="7945" max="7945" width="9.25" customWidth="1"/>
    <col min="7946" max="7946" width="8.75" customWidth="1"/>
    <col min="7947" max="7947" width="8.875" customWidth="1"/>
    <col min="7948" max="7948" width="9.75" customWidth="1"/>
    <col min="7949" max="7950" width="9.25" customWidth="1"/>
    <col min="8196" max="8196" width="29" customWidth="1"/>
    <col min="8197" max="8197" width="9.125" customWidth="1"/>
    <col min="8198" max="8198" width="8.875" customWidth="1"/>
    <col min="8199" max="8199" width="9.5" customWidth="1"/>
    <col min="8200" max="8200" width="8" customWidth="1"/>
    <col min="8201" max="8201" width="9.25" customWidth="1"/>
    <col min="8202" max="8202" width="8.75" customWidth="1"/>
    <col min="8203" max="8203" width="8.875" customWidth="1"/>
    <col min="8204" max="8204" width="9.75" customWidth="1"/>
    <col min="8205" max="8206" width="9.25" customWidth="1"/>
    <col min="8452" max="8452" width="29" customWidth="1"/>
    <col min="8453" max="8453" width="9.125" customWidth="1"/>
    <col min="8454" max="8454" width="8.875" customWidth="1"/>
    <col min="8455" max="8455" width="9.5" customWidth="1"/>
    <col min="8456" max="8456" width="8" customWidth="1"/>
    <col min="8457" max="8457" width="9.25" customWidth="1"/>
    <col min="8458" max="8458" width="8.75" customWidth="1"/>
    <col min="8459" max="8459" width="8.875" customWidth="1"/>
    <col min="8460" max="8460" width="9.75" customWidth="1"/>
    <col min="8461" max="8462" width="9.25" customWidth="1"/>
    <col min="8708" max="8708" width="29" customWidth="1"/>
    <col min="8709" max="8709" width="9.125" customWidth="1"/>
    <col min="8710" max="8710" width="8.875" customWidth="1"/>
    <col min="8711" max="8711" width="9.5" customWidth="1"/>
    <col min="8712" max="8712" width="8" customWidth="1"/>
    <col min="8713" max="8713" width="9.25" customWidth="1"/>
    <col min="8714" max="8714" width="8.75" customWidth="1"/>
    <col min="8715" max="8715" width="8.875" customWidth="1"/>
    <col min="8716" max="8716" width="9.75" customWidth="1"/>
    <col min="8717" max="8718" width="9.25" customWidth="1"/>
    <col min="8964" max="8964" width="29" customWidth="1"/>
    <col min="8965" max="8965" width="9.125" customWidth="1"/>
    <col min="8966" max="8966" width="8.875" customWidth="1"/>
    <col min="8967" max="8967" width="9.5" customWidth="1"/>
    <col min="8968" max="8968" width="8" customWidth="1"/>
    <col min="8969" max="8969" width="9.25" customWidth="1"/>
    <col min="8970" max="8970" width="8.75" customWidth="1"/>
    <col min="8971" max="8971" width="8.875" customWidth="1"/>
    <col min="8972" max="8972" width="9.75" customWidth="1"/>
    <col min="8973" max="8974" width="9.25" customWidth="1"/>
    <col min="9220" max="9220" width="29" customWidth="1"/>
    <col min="9221" max="9221" width="9.125" customWidth="1"/>
    <col min="9222" max="9222" width="8.875" customWidth="1"/>
    <col min="9223" max="9223" width="9.5" customWidth="1"/>
    <col min="9224" max="9224" width="8" customWidth="1"/>
    <col min="9225" max="9225" width="9.25" customWidth="1"/>
    <col min="9226" max="9226" width="8.75" customWidth="1"/>
    <col min="9227" max="9227" width="8.875" customWidth="1"/>
    <col min="9228" max="9228" width="9.75" customWidth="1"/>
    <col min="9229" max="9230" width="9.25" customWidth="1"/>
    <col min="9476" max="9476" width="29" customWidth="1"/>
    <col min="9477" max="9477" width="9.125" customWidth="1"/>
    <col min="9478" max="9478" width="8.875" customWidth="1"/>
    <col min="9479" max="9479" width="9.5" customWidth="1"/>
    <col min="9480" max="9480" width="8" customWidth="1"/>
    <col min="9481" max="9481" width="9.25" customWidth="1"/>
    <col min="9482" max="9482" width="8.75" customWidth="1"/>
    <col min="9483" max="9483" width="8.875" customWidth="1"/>
    <col min="9484" max="9484" width="9.75" customWidth="1"/>
    <col min="9485" max="9486" width="9.25" customWidth="1"/>
    <col min="9732" max="9732" width="29" customWidth="1"/>
    <col min="9733" max="9733" width="9.125" customWidth="1"/>
    <col min="9734" max="9734" width="8.875" customWidth="1"/>
    <col min="9735" max="9735" width="9.5" customWidth="1"/>
    <col min="9736" max="9736" width="8" customWidth="1"/>
    <col min="9737" max="9737" width="9.25" customWidth="1"/>
    <col min="9738" max="9738" width="8.75" customWidth="1"/>
    <col min="9739" max="9739" width="8.875" customWidth="1"/>
    <col min="9740" max="9740" width="9.75" customWidth="1"/>
    <col min="9741" max="9742" width="9.25" customWidth="1"/>
    <col min="9988" max="9988" width="29" customWidth="1"/>
    <col min="9989" max="9989" width="9.125" customWidth="1"/>
    <col min="9990" max="9990" width="8.875" customWidth="1"/>
    <col min="9991" max="9991" width="9.5" customWidth="1"/>
    <col min="9992" max="9992" width="8" customWidth="1"/>
    <col min="9993" max="9993" width="9.25" customWidth="1"/>
    <col min="9994" max="9994" width="8.75" customWidth="1"/>
    <col min="9995" max="9995" width="8.875" customWidth="1"/>
    <col min="9996" max="9996" width="9.75" customWidth="1"/>
    <col min="9997" max="9998" width="9.25" customWidth="1"/>
    <col min="10244" max="10244" width="29" customWidth="1"/>
    <col min="10245" max="10245" width="9.125" customWidth="1"/>
    <col min="10246" max="10246" width="8.875" customWidth="1"/>
    <col min="10247" max="10247" width="9.5" customWidth="1"/>
    <col min="10248" max="10248" width="8" customWidth="1"/>
    <col min="10249" max="10249" width="9.25" customWidth="1"/>
    <col min="10250" max="10250" width="8.75" customWidth="1"/>
    <col min="10251" max="10251" width="8.875" customWidth="1"/>
    <col min="10252" max="10252" width="9.75" customWidth="1"/>
    <col min="10253" max="10254" width="9.25" customWidth="1"/>
    <col min="10500" max="10500" width="29" customWidth="1"/>
    <col min="10501" max="10501" width="9.125" customWidth="1"/>
    <col min="10502" max="10502" width="8.875" customWidth="1"/>
    <col min="10503" max="10503" width="9.5" customWidth="1"/>
    <col min="10504" max="10504" width="8" customWidth="1"/>
    <col min="10505" max="10505" width="9.25" customWidth="1"/>
    <col min="10506" max="10506" width="8.75" customWidth="1"/>
    <col min="10507" max="10507" width="8.875" customWidth="1"/>
    <col min="10508" max="10508" width="9.75" customWidth="1"/>
    <col min="10509" max="10510" width="9.25" customWidth="1"/>
    <col min="10756" max="10756" width="29" customWidth="1"/>
    <col min="10757" max="10757" width="9.125" customWidth="1"/>
    <col min="10758" max="10758" width="8.875" customWidth="1"/>
    <col min="10759" max="10759" width="9.5" customWidth="1"/>
    <col min="10760" max="10760" width="8" customWidth="1"/>
    <col min="10761" max="10761" width="9.25" customWidth="1"/>
    <col min="10762" max="10762" width="8.75" customWidth="1"/>
    <col min="10763" max="10763" width="8.875" customWidth="1"/>
    <col min="10764" max="10764" width="9.75" customWidth="1"/>
    <col min="10765" max="10766" width="9.25" customWidth="1"/>
    <col min="11012" max="11012" width="29" customWidth="1"/>
    <col min="11013" max="11013" width="9.125" customWidth="1"/>
    <col min="11014" max="11014" width="8.875" customWidth="1"/>
    <col min="11015" max="11015" width="9.5" customWidth="1"/>
    <col min="11016" max="11016" width="8" customWidth="1"/>
    <col min="11017" max="11017" width="9.25" customWidth="1"/>
    <col min="11018" max="11018" width="8.75" customWidth="1"/>
    <col min="11019" max="11019" width="8.875" customWidth="1"/>
    <col min="11020" max="11020" width="9.75" customWidth="1"/>
    <col min="11021" max="11022" width="9.25" customWidth="1"/>
    <col min="11268" max="11268" width="29" customWidth="1"/>
    <col min="11269" max="11269" width="9.125" customWidth="1"/>
    <col min="11270" max="11270" width="8.875" customWidth="1"/>
    <col min="11271" max="11271" width="9.5" customWidth="1"/>
    <col min="11272" max="11272" width="8" customWidth="1"/>
    <col min="11273" max="11273" width="9.25" customWidth="1"/>
    <col min="11274" max="11274" width="8.75" customWidth="1"/>
    <col min="11275" max="11275" width="8.875" customWidth="1"/>
    <col min="11276" max="11276" width="9.75" customWidth="1"/>
    <col min="11277" max="11278" width="9.25" customWidth="1"/>
    <col min="11524" max="11524" width="29" customWidth="1"/>
    <col min="11525" max="11525" width="9.125" customWidth="1"/>
    <col min="11526" max="11526" width="8.875" customWidth="1"/>
    <col min="11527" max="11527" width="9.5" customWidth="1"/>
    <col min="11528" max="11528" width="8" customWidth="1"/>
    <col min="11529" max="11529" width="9.25" customWidth="1"/>
    <col min="11530" max="11530" width="8.75" customWidth="1"/>
    <col min="11531" max="11531" width="8.875" customWidth="1"/>
    <col min="11532" max="11532" width="9.75" customWidth="1"/>
    <col min="11533" max="11534" width="9.25" customWidth="1"/>
    <col min="11780" max="11780" width="29" customWidth="1"/>
    <col min="11781" max="11781" width="9.125" customWidth="1"/>
    <col min="11782" max="11782" width="8.875" customWidth="1"/>
    <col min="11783" max="11783" width="9.5" customWidth="1"/>
    <col min="11784" max="11784" width="8" customWidth="1"/>
    <col min="11785" max="11785" width="9.25" customWidth="1"/>
    <col min="11786" max="11786" width="8.75" customWidth="1"/>
    <col min="11787" max="11787" width="8.875" customWidth="1"/>
    <col min="11788" max="11788" width="9.75" customWidth="1"/>
    <col min="11789" max="11790" width="9.25" customWidth="1"/>
    <col min="12036" max="12036" width="29" customWidth="1"/>
    <col min="12037" max="12037" width="9.125" customWidth="1"/>
    <col min="12038" max="12038" width="8.875" customWidth="1"/>
    <col min="12039" max="12039" width="9.5" customWidth="1"/>
    <col min="12040" max="12040" width="8" customWidth="1"/>
    <col min="12041" max="12041" width="9.25" customWidth="1"/>
    <col min="12042" max="12042" width="8.75" customWidth="1"/>
    <col min="12043" max="12043" width="8.875" customWidth="1"/>
    <col min="12044" max="12044" width="9.75" customWidth="1"/>
    <col min="12045" max="12046" width="9.25" customWidth="1"/>
    <col min="12292" max="12292" width="29" customWidth="1"/>
    <col min="12293" max="12293" width="9.125" customWidth="1"/>
    <col min="12294" max="12294" width="8.875" customWidth="1"/>
    <col min="12295" max="12295" width="9.5" customWidth="1"/>
    <col min="12296" max="12296" width="8" customWidth="1"/>
    <col min="12297" max="12297" width="9.25" customWidth="1"/>
    <col min="12298" max="12298" width="8.75" customWidth="1"/>
    <col min="12299" max="12299" width="8.875" customWidth="1"/>
    <col min="12300" max="12300" width="9.75" customWidth="1"/>
    <col min="12301" max="12302" width="9.25" customWidth="1"/>
    <col min="12548" max="12548" width="29" customWidth="1"/>
    <col min="12549" max="12549" width="9.125" customWidth="1"/>
    <col min="12550" max="12550" width="8.875" customWidth="1"/>
    <col min="12551" max="12551" width="9.5" customWidth="1"/>
    <col min="12552" max="12552" width="8" customWidth="1"/>
    <col min="12553" max="12553" width="9.25" customWidth="1"/>
    <col min="12554" max="12554" width="8.75" customWidth="1"/>
    <col min="12555" max="12555" width="8.875" customWidth="1"/>
    <col min="12556" max="12556" width="9.75" customWidth="1"/>
    <col min="12557" max="12558" width="9.25" customWidth="1"/>
    <col min="12804" max="12804" width="29" customWidth="1"/>
    <col min="12805" max="12805" width="9.125" customWidth="1"/>
    <col min="12806" max="12806" width="8.875" customWidth="1"/>
    <col min="12807" max="12807" width="9.5" customWidth="1"/>
    <col min="12808" max="12808" width="8" customWidth="1"/>
    <col min="12809" max="12809" width="9.25" customWidth="1"/>
    <col min="12810" max="12810" width="8.75" customWidth="1"/>
    <col min="12811" max="12811" width="8.875" customWidth="1"/>
    <col min="12812" max="12812" width="9.75" customWidth="1"/>
    <col min="12813" max="12814" width="9.25" customWidth="1"/>
    <col min="13060" max="13060" width="29" customWidth="1"/>
    <col min="13061" max="13061" width="9.125" customWidth="1"/>
    <col min="13062" max="13062" width="8.875" customWidth="1"/>
    <col min="13063" max="13063" width="9.5" customWidth="1"/>
    <col min="13064" max="13064" width="8" customWidth="1"/>
    <col min="13065" max="13065" width="9.25" customWidth="1"/>
    <col min="13066" max="13066" width="8.75" customWidth="1"/>
    <col min="13067" max="13067" width="8.875" customWidth="1"/>
    <col min="13068" max="13068" width="9.75" customWidth="1"/>
    <col min="13069" max="13070" width="9.25" customWidth="1"/>
    <col min="13316" max="13316" width="29" customWidth="1"/>
    <col min="13317" max="13317" width="9.125" customWidth="1"/>
    <col min="13318" max="13318" width="8.875" customWidth="1"/>
    <col min="13319" max="13319" width="9.5" customWidth="1"/>
    <col min="13320" max="13320" width="8" customWidth="1"/>
    <col min="13321" max="13321" width="9.25" customWidth="1"/>
    <col min="13322" max="13322" width="8.75" customWidth="1"/>
    <col min="13323" max="13323" width="8.875" customWidth="1"/>
    <col min="13324" max="13324" width="9.75" customWidth="1"/>
    <col min="13325" max="13326" width="9.25" customWidth="1"/>
    <col min="13572" max="13572" width="29" customWidth="1"/>
    <col min="13573" max="13573" width="9.125" customWidth="1"/>
    <col min="13574" max="13574" width="8.875" customWidth="1"/>
    <col min="13575" max="13575" width="9.5" customWidth="1"/>
    <col min="13576" max="13576" width="8" customWidth="1"/>
    <col min="13577" max="13577" width="9.25" customWidth="1"/>
    <col min="13578" max="13578" width="8.75" customWidth="1"/>
    <col min="13579" max="13579" width="8.875" customWidth="1"/>
    <col min="13580" max="13580" width="9.75" customWidth="1"/>
    <col min="13581" max="13582" width="9.25" customWidth="1"/>
    <col min="13828" max="13828" width="29" customWidth="1"/>
    <col min="13829" max="13829" width="9.125" customWidth="1"/>
    <col min="13830" max="13830" width="8.875" customWidth="1"/>
    <col min="13831" max="13831" width="9.5" customWidth="1"/>
    <col min="13832" max="13832" width="8" customWidth="1"/>
    <col min="13833" max="13833" width="9.25" customWidth="1"/>
    <col min="13834" max="13834" width="8.75" customWidth="1"/>
    <col min="13835" max="13835" width="8.875" customWidth="1"/>
    <col min="13836" max="13836" width="9.75" customWidth="1"/>
    <col min="13837" max="13838" width="9.25" customWidth="1"/>
    <col min="14084" max="14084" width="29" customWidth="1"/>
    <col min="14085" max="14085" width="9.125" customWidth="1"/>
    <col min="14086" max="14086" width="8.875" customWidth="1"/>
    <col min="14087" max="14087" width="9.5" customWidth="1"/>
    <col min="14088" max="14088" width="8" customWidth="1"/>
    <col min="14089" max="14089" width="9.25" customWidth="1"/>
    <col min="14090" max="14090" width="8.75" customWidth="1"/>
    <col min="14091" max="14091" width="8.875" customWidth="1"/>
    <col min="14092" max="14092" width="9.75" customWidth="1"/>
    <col min="14093" max="14094" width="9.25" customWidth="1"/>
    <col min="14340" max="14340" width="29" customWidth="1"/>
    <col min="14341" max="14341" width="9.125" customWidth="1"/>
    <col min="14342" max="14342" width="8.875" customWidth="1"/>
    <col min="14343" max="14343" width="9.5" customWidth="1"/>
    <col min="14344" max="14344" width="8" customWidth="1"/>
    <col min="14345" max="14345" width="9.25" customWidth="1"/>
    <col min="14346" max="14346" width="8.75" customWidth="1"/>
    <col min="14347" max="14347" width="8.875" customWidth="1"/>
    <col min="14348" max="14348" width="9.75" customWidth="1"/>
    <col min="14349" max="14350" width="9.25" customWidth="1"/>
    <col min="14596" max="14596" width="29" customWidth="1"/>
    <col min="14597" max="14597" width="9.125" customWidth="1"/>
    <col min="14598" max="14598" width="8.875" customWidth="1"/>
    <col min="14599" max="14599" width="9.5" customWidth="1"/>
    <col min="14600" max="14600" width="8" customWidth="1"/>
    <col min="14601" max="14601" width="9.25" customWidth="1"/>
    <col min="14602" max="14602" width="8.75" customWidth="1"/>
    <col min="14603" max="14603" width="8.875" customWidth="1"/>
    <col min="14604" max="14604" width="9.75" customWidth="1"/>
    <col min="14605" max="14606" width="9.25" customWidth="1"/>
    <col min="14852" max="14852" width="29" customWidth="1"/>
    <col min="14853" max="14853" width="9.125" customWidth="1"/>
    <col min="14854" max="14854" width="8.875" customWidth="1"/>
    <col min="14855" max="14855" width="9.5" customWidth="1"/>
    <col min="14856" max="14856" width="8" customWidth="1"/>
    <col min="14857" max="14857" width="9.25" customWidth="1"/>
    <col min="14858" max="14858" width="8.75" customWidth="1"/>
    <col min="14859" max="14859" width="8.875" customWidth="1"/>
    <col min="14860" max="14860" width="9.75" customWidth="1"/>
    <col min="14861" max="14862" width="9.25" customWidth="1"/>
    <col min="15108" max="15108" width="29" customWidth="1"/>
    <col min="15109" max="15109" width="9.125" customWidth="1"/>
    <col min="15110" max="15110" width="8.875" customWidth="1"/>
    <col min="15111" max="15111" width="9.5" customWidth="1"/>
    <col min="15112" max="15112" width="8" customWidth="1"/>
    <col min="15113" max="15113" width="9.25" customWidth="1"/>
    <col min="15114" max="15114" width="8.75" customWidth="1"/>
    <col min="15115" max="15115" width="8.875" customWidth="1"/>
    <col min="15116" max="15116" width="9.75" customWidth="1"/>
    <col min="15117" max="15118" width="9.25" customWidth="1"/>
    <col min="15364" max="15364" width="29" customWidth="1"/>
    <col min="15365" max="15365" width="9.125" customWidth="1"/>
    <col min="15366" max="15366" width="8.875" customWidth="1"/>
    <col min="15367" max="15367" width="9.5" customWidth="1"/>
    <col min="15368" max="15368" width="8" customWidth="1"/>
    <col min="15369" max="15369" width="9.25" customWidth="1"/>
    <col min="15370" max="15370" width="8.75" customWidth="1"/>
    <col min="15371" max="15371" width="8.875" customWidth="1"/>
    <col min="15372" max="15372" width="9.75" customWidth="1"/>
    <col min="15373" max="15374" width="9.25" customWidth="1"/>
    <col min="15620" max="15620" width="29" customWidth="1"/>
    <col min="15621" max="15621" width="9.125" customWidth="1"/>
    <col min="15622" max="15622" width="8.875" customWidth="1"/>
    <col min="15623" max="15623" width="9.5" customWidth="1"/>
    <col min="15624" max="15624" width="8" customWidth="1"/>
    <col min="15625" max="15625" width="9.25" customWidth="1"/>
    <col min="15626" max="15626" width="8.75" customWidth="1"/>
    <col min="15627" max="15627" width="8.875" customWidth="1"/>
    <col min="15628" max="15628" width="9.75" customWidth="1"/>
    <col min="15629" max="15630" width="9.25" customWidth="1"/>
    <col min="15876" max="15876" width="29" customWidth="1"/>
    <col min="15877" max="15877" width="9.125" customWidth="1"/>
    <col min="15878" max="15878" width="8.875" customWidth="1"/>
    <col min="15879" max="15879" width="9.5" customWidth="1"/>
    <col min="15880" max="15880" width="8" customWidth="1"/>
    <col min="15881" max="15881" width="9.25" customWidth="1"/>
    <col min="15882" max="15882" width="8.75" customWidth="1"/>
    <col min="15883" max="15883" width="8.875" customWidth="1"/>
    <col min="15884" max="15884" width="9.75" customWidth="1"/>
    <col min="15885" max="15886" width="9.25" customWidth="1"/>
    <col min="16132" max="16132" width="29" customWidth="1"/>
    <col min="16133" max="16133" width="9.125" customWidth="1"/>
    <col min="16134" max="16134" width="8.875" customWidth="1"/>
    <col min="16135" max="16135" width="9.5" customWidth="1"/>
    <col min="16136" max="16136" width="8" customWidth="1"/>
    <col min="16137" max="16137" width="9.25" customWidth="1"/>
    <col min="16138" max="16138" width="8.75" customWidth="1"/>
    <col min="16139" max="16139" width="8.875" customWidth="1"/>
    <col min="16140" max="16140" width="9.75" customWidth="1"/>
    <col min="16141" max="16142" width="9.25" customWidth="1"/>
  </cols>
  <sheetData>
    <row r="1" spans="1:14" ht="27">
      <c r="A1" s="141" t="s">
        <v>96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24.75" customHeight="1">
      <c r="A2" t="s">
        <v>98</v>
      </c>
      <c r="M2" s="142" t="s">
        <v>55</v>
      </c>
      <c r="N2" s="142"/>
    </row>
    <row r="3" spans="1:14" ht="21" customHeight="1">
      <c r="A3" s="137" t="s">
        <v>56</v>
      </c>
      <c r="B3" s="137" t="s">
        <v>57</v>
      </c>
      <c r="C3" s="137" t="s">
        <v>88</v>
      </c>
      <c r="D3" s="137"/>
      <c r="E3" s="137"/>
      <c r="F3" s="137"/>
      <c r="G3" s="137" t="s">
        <v>57</v>
      </c>
      <c r="H3" s="143" t="s">
        <v>58</v>
      </c>
      <c r="I3" s="143"/>
      <c r="J3" s="144" t="s">
        <v>59</v>
      </c>
      <c r="K3" s="145"/>
      <c r="L3" s="146" t="s">
        <v>92</v>
      </c>
      <c r="M3" s="146" t="s">
        <v>60</v>
      </c>
      <c r="N3" s="137" t="s">
        <v>61</v>
      </c>
    </row>
    <row r="4" spans="1:14" ht="26.25" customHeight="1">
      <c r="A4" s="138"/>
      <c r="B4" s="138"/>
      <c r="C4" s="31" t="s">
        <v>61</v>
      </c>
      <c r="D4" s="30" t="s">
        <v>89</v>
      </c>
      <c r="E4" s="30" t="s">
        <v>90</v>
      </c>
      <c r="F4" s="30" t="s">
        <v>91</v>
      </c>
      <c r="G4" s="138"/>
      <c r="H4" s="18" t="s">
        <v>62</v>
      </c>
      <c r="I4" s="18" t="s">
        <v>63</v>
      </c>
      <c r="J4" s="18" t="s">
        <v>62</v>
      </c>
      <c r="K4" s="18" t="s">
        <v>63</v>
      </c>
      <c r="L4" s="147"/>
      <c r="M4" s="148"/>
      <c r="N4" s="138"/>
    </row>
    <row r="5" spans="1:14" ht="20.100000000000001" customHeight="1">
      <c r="A5" s="19" t="s">
        <v>64</v>
      </c>
      <c r="B5" s="21">
        <f>SUM(B6:B25)</f>
        <v>453088</v>
      </c>
      <c r="C5" s="20">
        <f>SUM(C6:C25)</f>
        <v>-8321</v>
      </c>
      <c r="D5" s="20">
        <f t="shared" ref="D5:F5" si="0">SUM(D6:D25)</f>
        <v>-15365</v>
      </c>
      <c r="E5" s="20">
        <f t="shared" si="0"/>
        <v>-7000</v>
      </c>
      <c r="F5" s="20">
        <f t="shared" si="0"/>
        <v>14044</v>
      </c>
      <c r="G5" s="21">
        <f>SUM(G6:G25)</f>
        <v>444767</v>
      </c>
      <c r="H5" s="21">
        <f t="shared" ref="H5:L5" si="1">SUM(H6:H25)</f>
        <v>-8321</v>
      </c>
      <c r="I5" s="21">
        <f t="shared" si="1"/>
        <v>-51.214535723454837</v>
      </c>
      <c r="J5" s="21">
        <f t="shared" si="1"/>
        <v>453088</v>
      </c>
      <c r="K5" s="21" t="e">
        <f t="shared" si="1"/>
        <v>#DIV/0!</v>
      </c>
      <c r="L5" s="21">
        <f t="shared" si="1"/>
        <v>388199</v>
      </c>
      <c r="M5" s="24">
        <f>SUM(M6:M25)</f>
        <v>31606</v>
      </c>
      <c r="N5" s="25">
        <f>G5+L5+M5</f>
        <v>864572</v>
      </c>
    </row>
    <row r="6" spans="1:14" ht="20.100000000000001" customHeight="1">
      <c r="A6" s="26" t="s">
        <v>65</v>
      </c>
      <c r="B6" s="22">
        <v>37665</v>
      </c>
      <c r="C6" s="20">
        <f>SUM(D6:F6)</f>
        <v>1456</v>
      </c>
      <c r="D6" s="20"/>
      <c r="E6" s="20"/>
      <c r="F6" s="20">
        <v>1456</v>
      </c>
      <c r="G6" s="22">
        <f>B6+C6</f>
        <v>39121</v>
      </c>
      <c r="H6" s="22">
        <f t="shared" ref="H6:H25" si="2">G6-B6</f>
        <v>1456</v>
      </c>
      <c r="I6" s="23">
        <f t="shared" ref="I6:I25" si="3">H6/B6*100</f>
        <v>3.8656577724678085</v>
      </c>
      <c r="J6" s="24">
        <f t="shared" ref="J6:J25" si="4">G6-C6</f>
        <v>37665</v>
      </c>
      <c r="K6" s="23">
        <f t="shared" ref="K6:K25" si="5">J6/C6*100</f>
        <v>2586.881868131868</v>
      </c>
      <c r="L6" s="24">
        <v>9201</v>
      </c>
      <c r="M6" s="27">
        <v>883</v>
      </c>
      <c r="N6" s="25">
        <f t="shared" ref="N6:N25" si="6">G6+L6+M6</f>
        <v>49205</v>
      </c>
    </row>
    <row r="7" spans="1:14" ht="20.100000000000001" customHeight="1">
      <c r="A7" s="26" t="s">
        <v>66</v>
      </c>
      <c r="B7" s="22">
        <v>31116</v>
      </c>
      <c r="C7" s="20">
        <f t="shared" ref="C7:C25" si="7">SUM(D7:F7)</f>
        <v>921</v>
      </c>
      <c r="D7" s="20"/>
      <c r="E7" s="20"/>
      <c r="F7" s="20">
        <v>921</v>
      </c>
      <c r="G7" s="22">
        <f t="shared" ref="G7:G25" si="8">B7+C7</f>
        <v>32037</v>
      </c>
      <c r="H7" s="22">
        <f t="shared" si="2"/>
        <v>921</v>
      </c>
      <c r="I7" s="23">
        <f t="shared" si="3"/>
        <v>2.9598920169687619</v>
      </c>
      <c r="J7" s="24">
        <f t="shared" si="4"/>
        <v>31116</v>
      </c>
      <c r="K7" s="23">
        <f t="shared" si="5"/>
        <v>3378.5016286644955</v>
      </c>
      <c r="L7" s="24">
        <v>5660</v>
      </c>
      <c r="M7" s="27">
        <v>259</v>
      </c>
      <c r="N7" s="25">
        <f t="shared" si="6"/>
        <v>37956</v>
      </c>
    </row>
    <row r="8" spans="1:14" ht="20.100000000000001" customHeight="1">
      <c r="A8" s="26" t="s">
        <v>67</v>
      </c>
      <c r="B8" s="22">
        <v>131944</v>
      </c>
      <c r="C8" s="20">
        <f t="shared" si="7"/>
        <v>4943</v>
      </c>
      <c r="D8" s="20">
        <v>-2000</v>
      </c>
      <c r="E8" s="20">
        <v>-3150</v>
      </c>
      <c r="F8" s="20">
        <v>10093</v>
      </c>
      <c r="G8" s="22">
        <f t="shared" si="8"/>
        <v>136887</v>
      </c>
      <c r="H8" s="22">
        <f t="shared" si="2"/>
        <v>4943</v>
      </c>
      <c r="I8" s="23">
        <f t="shared" si="3"/>
        <v>3.7462863032801796</v>
      </c>
      <c r="J8" s="24">
        <f t="shared" si="4"/>
        <v>131944</v>
      </c>
      <c r="K8" s="23">
        <f t="shared" si="5"/>
        <v>2669.3101355452154</v>
      </c>
      <c r="L8" s="24">
        <v>61386</v>
      </c>
      <c r="M8" s="27">
        <v>3180</v>
      </c>
      <c r="N8" s="25">
        <f t="shared" si="6"/>
        <v>201453</v>
      </c>
    </row>
    <row r="9" spans="1:14" ht="20.100000000000001" customHeight="1">
      <c r="A9" s="26" t="s">
        <v>68</v>
      </c>
      <c r="B9" s="22">
        <v>522</v>
      </c>
      <c r="C9" s="20">
        <f t="shared" si="7"/>
        <v>5</v>
      </c>
      <c r="D9" s="20"/>
      <c r="E9" s="20"/>
      <c r="F9" s="20">
        <v>5</v>
      </c>
      <c r="G9" s="22">
        <f t="shared" si="8"/>
        <v>527</v>
      </c>
      <c r="H9" s="22">
        <f t="shared" si="2"/>
        <v>5</v>
      </c>
      <c r="I9" s="23">
        <f t="shared" si="3"/>
        <v>0.95785440613026818</v>
      </c>
      <c r="J9" s="24">
        <f t="shared" si="4"/>
        <v>522</v>
      </c>
      <c r="K9" s="23">
        <f t="shared" si="5"/>
        <v>10440</v>
      </c>
      <c r="L9" s="24">
        <v>32</v>
      </c>
      <c r="M9" s="27">
        <v>160</v>
      </c>
      <c r="N9" s="25">
        <f t="shared" si="6"/>
        <v>719</v>
      </c>
    </row>
    <row r="10" spans="1:14" ht="20.100000000000001" customHeight="1">
      <c r="A10" s="26" t="s">
        <v>69</v>
      </c>
      <c r="B10" s="22">
        <v>13020</v>
      </c>
      <c r="C10" s="20">
        <f t="shared" si="7"/>
        <v>-750</v>
      </c>
      <c r="D10" s="20">
        <v>-1000</v>
      </c>
      <c r="E10" s="20"/>
      <c r="F10" s="20">
        <v>250</v>
      </c>
      <c r="G10" s="22">
        <f t="shared" si="8"/>
        <v>12270</v>
      </c>
      <c r="H10" s="22">
        <f t="shared" si="2"/>
        <v>-750</v>
      </c>
      <c r="I10" s="23">
        <f t="shared" si="3"/>
        <v>-5.7603686635944698</v>
      </c>
      <c r="J10" s="24">
        <f t="shared" si="4"/>
        <v>13020</v>
      </c>
      <c r="K10" s="23">
        <f t="shared" si="5"/>
        <v>-1736</v>
      </c>
      <c r="L10" s="24">
        <v>4608</v>
      </c>
      <c r="M10" s="27">
        <v>124</v>
      </c>
      <c r="N10" s="25">
        <f t="shared" si="6"/>
        <v>17002</v>
      </c>
    </row>
    <row r="11" spans="1:14" ht="20.100000000000001" customHeight="1">
      <c r="A11" s="26" t="s">
        <v>70</v>
      </c>
      <c r="B11" s="22">
        <v>59065</v>
      </c>
      <c r="C11" s="20">
        <f t="shared" si="7"/>
        <v>-4829</v>
      </c>
      <c r="D11" s="20">
        <v>-1200</v>
      </c>
      <c r="E11" s="20">
        <v>-3850</v>
      </c>
      <c r="F11" s="20">
        <v>221</v>
      </c>
      <c r="G11" s="22">
        <f t="shared" si="8"/>
        <v>54236</v>
      </c>
      <c r="H11" s="22">
        <f t="shared" si="2"/>
        <v>-4829</v>
      </c>
      <c r="I11" s="23">
        <f t="shared" si="3"/>
        <v>-8.1757385930754261</v>
      </c>
      <c r="J11" s="24">
        <f t="shared" si="4"/>
        <v>59065</v>
      </c>
      <c r="K11" s="23">
        <f>J11/C11*100</f>
        <v>-1223.1310830399668</v>
      </c>
      <c r="L11" s="24">
        <v>63533</v>
      </c>
      <c r="M11" s="27">
        <v>4943</v>
      </c>
      <c r="N11" s="25">
        <f t="shared" si="6"/>
        <v>122712</v>
      </c>
    </row>
    <row r="12" spans="1:14" ht="20.100000000000001" customHeight="1">
      <c r="A12" s="26" t="s">
        <v>71</v>
      </c>
      <c r="B12" s="24">
        <v>43878</v>
      </c>
      <c r="C12" s="20">
        <f t="shared" si="7"/>
        <v>-601</v>
      </c>
      <c r="D12" s="20">
        <v>-800</v>
      </c>
      <c r="E12" s="20"/>
      <c r="F12" s="20">
        <v>199</v>
      </c>
      <c r="G12" s="22">
        <f t="shared" si="8"/>
        <v>43277</v>
      </c>
      <c r="H12" s="22">
        <f t="shared" si="2"/>
        <v>-601</v>
      </c>
      <c r="I12" s="23">
        <f t="shared" si="3"/>
        <v>-1.3697069146269201</v>
      </c>
      <c r="J12" s="24">
        <f t="shared" si="4"/>
        <v>43878</v>
      </c>
      <c r="K12" s="23">
        <f t="shared" si="5"/>
        <v>-7300.8319467554074</v>
      </c>
      <c r="L12" s="24">
        <v>96299</v>
      </c>
      <c r="M12" s="27">
        <v>5065</v>
      </c>
      <c r="N12" s="25">
        <f t="shared" si="6"/>
        <v>144641</v>
      </c>
    </row>
    <row r="13" spans="1:14" ht="20.100000000000001" customHeight="1">
      <c r="A13" s="26" t="s">
        <v>72</v>
      </c>
      <c r="B13" s="22">
        <v>7574</v>
      </c>
      <c r="C13" s="20">
        <f t="shared" si="7"/>
        <v>-3319</v>
      </c>
      <c r="D13" s="20">
        <v>-3348</v>
      </c>
      <c r="E13" s="20"/>
      <c r="F13" s="20">
        <v>29</v>
      </c>
      <c r="G13" s="22">
        <f t="shared" si="8"/>
        <v>4255</v>
      </c>
      <c r="H13" s="22">
        <f t="shared" si="2"/>
        <v>-3319</v>
      </c>
      <c r="I13" s="23">
        <f t="shared" si="3"/>
        <v>-43.820966464219701</v>
      </c>
      <c r="J13" s="24">
        <f t="shared" si="4"/>
        <v>7574</v>
      </c>
      <c r="K13" s="23">
        <f t="shared" si="5"/>
        <v>-228.20126544139802</v>
      </c>
      <c r="L13" s="24">
        <v>1889</v>
      </c>
      <c r="M13" s="27">
        <v>1218</v>
      </c>
      <c r="N13" s="25">
        <f t="shared" si="6"/>
        <v>7362</v>
      </c>
    </row>
    <row r="14" spans="1:14" ht="20.100000000000001" customHeight="1">
      <c r="A14" s="26" t="s">
        <v>73</v>
      </c>
      <c r="B14" s="22">
        <v>39712</v>
      </c>
      <c r="C14" s="20">
        <f t="shared" si="7"/>
        <v>-5489</v>
      </c>
      <c r="D14" s="20">
        <v>-5585</v>
      </c>
      <c r="E14" s="20"/>
      <c r="F14" s="20">
        <v>96</v>
      </c>
      <c r="G14" s="22">
        <f t="shared" si="8"/>
        <v>34223</v>
      </c>
      <c r="H14" s="22">
        <f t="shared" si="2"/>
        <v>-5489</v>
      </c>
      <c r="I14" s="23">
        <f t="shared" si="3"/>
        <v>-13.822018533440774</v>
      </c>
      <c r="J14" s="24">
        <f t="shared" si="4"/>
        <v>39712</v>
      </c>
      <c r="K14" s="23">
        <f t="shared" si="5"/>
        <v>-723.48333029695755</v>
      </c>
      <c r="L14" s="24">
        <v>125</v>
      </c>
      <c r="M14" s="27">
        <v>320</v>
      </c>
      <c r="N14" s="25">
        <f t="shared" si="6"/>
        <v>34668</v>
      </c>
    </row>
    <row r="15" spans="1:14" ht="20.100000000000001" customHeight="1">
      <c r="A15" s="26" t="s">
        <v>74</v>
      </c>
      <c r="B15" s="22">
        <v>46432</v>
      </c>
      <c r="C15" s="20">
        <f t="shared" si="7"/>
        <v>-1040</v>
      </c>
      <c r="D15" s="20">
        <v>-1432</v>
      </c>
      <c r="E15" s="20"/>
      <c r="F15" s="20">
        <v>392</v>
      </c>
      <c r="G15" s="22">
        <f t="shared" si="8"/>
        <v>45392</v>
      </c>
      <c r="H15" s="22">
        <f t="shared" si="2"/>
        <v>-1040</v>
      </c>
      <c r="I15" s="23">
        <f t="shared" si="3"/>
        <v>-2.2398345968297728</v>
      </c>
      <c r="J15" s="24">
        <f t="shared" si="4"/>
        <v>46432</v>
      </c>
      <c r="K15" s="23">
        <f t="shared" si="5"/>
        <v>-4464.6153846153848</v>
      </c>
      <c r="L15" s="24">
        <v>119197</v>
      </c>
      <c r="M15" s="27">
        <v>10131</v>
      </c>
      <c r="N15" s="25">
        <f t="shared" si="6"/>
        <v>174720</v>
      </c>
    </row>
    <row r="16" spans="1:14" ht="20.100000000000001" customHeight="1">
      <c r="A16" s="26" t="s">
        <v>75</v>
      </c>
      <c r="B16" s="22">
        <v>8968</v>
      </c>
      <c r="C16" s="20">
        <f t="shared" si="7"/>
        <v>191</v>
      </c>
      <c r="D16" s="20"/>
      <c r="E16" s="20"/>
      <c r="F16" s="20">
        <v>191</v>
      </c>
      <c r="G16" s="22">
        <f t="shared" si="8"/>
        <v>9159</v>
      </c>
      <c r="H16" s="22">
        <f t="shared" si="2"/>
        <v>191</v>
      </c>
      <c r="I16" s="23">
        <f t="shared" si="3"/>
        <v>2.1297948260481712</v>
      </c>
      <c r="J16" s="24">
        <f t="shared" si="4"/>
        <v>8968</v>
      </c>
      <c r="K16" s="23">
        <f t="shared" si="5"/>
        <v>4695.2879581151838</v>
      </c>
      <c r="L16" s="24">
        <v>25317</v>
      </c>
      <c r="M16" s="27">
        <v>2277</v>
      </c>
      <c r="N16" s="25">
        <f t="shared" si="6"/>
        <v>36753</v>
      </c>
    </row>
    <row r="17" spans="1:15" ht="20.100000000000001" customHeight="1">
      <c r="A17" s="26" t="s">
        <v>76</v>
      </c>
      <c r="B17" s="22">
        <v>670</v>
      </c>
      <c r="C17" s="20">
        <f t="shared" si="7"/>
        <v>22</v>
      </c>
      <c r="D17" s="20"/>
      <c r="E17" s="20"/>
      <c r="F17" s="20">
        <v>22</v>
      </c>
      <c r="G17" s="22">
        <f t="shared" si="8"/>
        <v>692</v>
      </c>
      <c r="H17" s="22">
        <f t="shared" si="2"/>
        <v>22</v>
      </c>
      <c r="I17" s="23">
        <f t="shared" si="3"/>
        <v>3.2835820895522385</v>
      </c>
      <c r="J17" s="24">
        <f t="shared" si="4"/>
        <v>670</v>
      </c>
      <c r="K17" s="23">
        <f t="shared" si="5"/>
        <v>3045.4545454545455</v>
      </c>
      <c r="L17" s="24">
        <v>37</v>
      </c>
      <c r="M17" s="27"/>
      <c r="N17" s="25">
        <f t="shared" si="6"/>
        <v>729</v>
      </c>
    </row>
    <row r="18" spans="1:15" ht="20.100000000000001" customHeight="1">
      <c r="A18" s="26" t="s">
        <v>77</v>
      </c>
      <c r="B18" s="22">
        <v>773</v>
      </c>
      <c r="C18" s="20">
        <f t="shared" si="7"/>
        <v>33</v>
      </c>
      <c r="D18" s="20"/>
      <c r="E18" s="20"/>
      <c r="F18" s="20">
        <v>33</v>
      </c>
      <c r="G18" s="22">
        <f t="shared" si="8"/>
        <v>806</v>
      </c>
      <c r="H18" s="22">
        <f t="shared" si="2"/>
        <v>33</v>
      </c>
      <c r="I18" s="23">
        <f t="shared" si="3"/>
        <v>4.2690815006468306</v>
      </c>
      <c r="J18" s="24">
        <f t="shared" si="4"/>
        <v>773</v>
      </c>
      <c r="K18" s="23">
        <f t="shared" si="5"/>
        <v>2342.4242424242425</v>
      </c>
      <c r="L18" s="24">
        <v>56</v>
      </c>
      <c r="M18" s="27">
        <v>30</v>
      </c>
      <c r="N18" s="25">
        <f t="shared" si="6"/>
        <v>892</v>
      </c>
    </row>
    <row r="19" spans="1:15" ht="20.100000000000001" customHeight="1">
      <c r="A19" s="26" t="s">
        <v>78</v>
      </c>
      <c r="B19" s="22"/>
      <c r="C19" s="20">
        <f t="shared" si="7"/>
        <v>0</v>
      </c>
      <c r="D19" s="20"/>
      <c r="E19" s="20"/>
      <c r="F19" s="20"/>
      <c r="G19" s="22">
        <f t="shared" si="8"/>
        <v>0</v>
      </c>
      <c r="H19" s="22"/>
      <c r="I19" s="23"/>
      <c r="J19" s="24">
        <f t="shared" si="4"/>
        <v>0</v>
      </c>
      <c r="K19" s="23"/>
      <c r="L19" s="24"/>
      <c r="M19" s="27"/>
      <c r="N19" s="25">
        <f t="shared" si="6"/>
        <v>0</v>
      </c>
    </row>
    <row r="20" spans="1:15" ht="20.100000000000001" customHeight="1">
      <c r="A20" s="26" t="s">
        <v>79</v>
      </c>
      <c r="B20" s="22">
        <v>4772</v>
      </c>
      <c r="C20" s="20">
        <f t="shared" si="7"/>
        <v>109</v>
      </c>
      <c r="D20" s="20"/>
      <c r="E20" s="20"/>
      <c r="F20" s="20">
        <v>109</v>
      </c>
      <c r="G20" s="22">
        <f t="shared" si="8"/>
        <v>4881</v>
      </c>
      <c r="H20" s="22">
        <f t="shared" si="2"/>
        <v>109</v>
      </c>
      <c r="I20" s="23">
        <f t="shared" si="3"/>
        <v>2.2841575859178542</v>
      </c>
      <c r="J20" s="24">
        <f t="shared" si="4"/>
        <v>4772</v>
      </c>
      <c r="K20" s="23">
        <f t="shared" si="5"/>
        <v>4377.9816513761471</v>
      </c>
      <c r="L20" s="24">
        <v>236</v>
      </c>
      <c r="M20" s="27">
        <v>564</v>
      </c>
      <c r="N20" s="25">
        <f t="shared" si="6"/>
        <v>5681</v>
      </c>
    </row>
    <row r="21" spans="1:15" ht="20.100000000000001" customHeight="1">
      <c r="A21" s="26" t="s">
        <v>80</v>
      </c>
      <c r="B21" s="22">
        <v>13274</v>
      </c>
      <c r="C21" s="20">
        <f t="shared" si="7"/>
        <v>0</v>
      </c>
      <c r="D21" s="20"/>
      <c r="E21" s="20"/>
      <c r="F21" s="20"/>
      <c r="G21" s="22">
        <f t="shared" si="8"/>
        <v>13274</v>
      </c>
      <c r="H21" s="22">
        <f t="shared" si="2"/>
        <v>0</v>
      </c>
      <c r="I21" s="23">
        <f t="shared" si="3"/>
        <v>0</v>
      </c>
      <c r="J21" s="24">
        <f t="shared" si="4"/>
        <v>13274</v>
      </c>
      <c r="K21" s="23" t="e">
        <f t="shared" si="5"/>
        <v>#DIV/0!</v>
      </c>
      <c r="L21" s="24">
        <v>602</v>
      </c>
      <c r="M21" s="27">
        <v>1575</v>
      </c>
      <c r="N21" s="25">
        <f t="shared" si="6"/>
        <v>15451</v>
      </c>
    </row>
    <row r="22" spans="1:15" ht="20.100000000000001" customHeight="1">
      <c r="A22" s="26" t="s">
        <v>81</v>
      </c>
      <c r="B22" s="22">
        <v>5651</v>
      </c>
      <c r="C22" s="20">
        <f t="shared" si="7"/>
        <v>27</v>
      </c>
      <c r="D22" s="20"/>
      <c r="E22" s="20"/>
      <c r="F22" s="20">
        <v>27</v>
      </c>
      <c r="G22" s="22">
        <f t="shared" si="8"/>
        <v>5678</v>
      </c>
      <c r="H22" s="22">
        <f t="shared" si="2"/>
        <v>27</v>
      </c>
      <c r="I22" s="23">
        <f t="shared" si="3"/>
        <v>0.47779154132012031</v>
      </c>
      <c r="J22" s="24">
        <f t="shared" si="4"/>
        <v>5651</v>
      </c>
      <c r="K22" s="23">
        <f t="shared" si="5"/>
        <v>20929.629629629631</v>
      </c>
      <c r="L22" s="24">
        <v>21</v>
      </c>
      <c r="M22" s="27">
        <v>127</v>
      </c>
      <c r="N22" s="25">
        <f t="shared" si="6"/>
        <v>5826</v>
      </c>
    </row>
    <row r="23" spans="1:15" ht="20.100000000000001" customHeight="1">
      <c r="A23" s="26" t="s">
        <v>82</v>
      </c>
      <c r="B23" s="22"/>
      <c r="C23" s="20">
        <f t="shared" si="7"/>
        <v>0</v>
      </c>
      <c r="D23" s="20"/>
      <c r="E23" s="20"/>
      <c r="F23" s="20"/>
      <c r="G23" s="22">
        <f t="shared" si="8"/>
        <v>0</v>
      </c>
      <c r="H23" s="22">
        <f t="shared" si="2"/>
        <v>0</v>
      </c>
      <c r="I23" s="23"/>
      <c r="J23" s="24">
        <f t="shared" si="4"/>
        <v>0</v>
      </c>
      <c r="K23" s="23"/>
      <c r="L23" s="24"/>
      <c r="M23" s="27"/>
      <c r="N23" s="25">
        <f t="shared" si="6"/>
        <v>0</v>
      </c>
    </row>
    <row r="24" spans="1:15" ht="20.100000000000001" customHeight="1">
      <c r="A24" s="26" t="s">
        <v>83</v>
      </c>
      <c r="B24" s="22">
        <v>2324</v>
      </c>
      <c r="C24" s="20">
        <f t="shared" si="7"/>
        <v>0</v>
      </c>
      <c r="D24" s="20"/>
      <c r="E24" s="20"/>
      <c r="F24" s="20"/>
      <c r="G24" s="22">
        <f t="shared" si="8"/>
        <v>2324</v>
      </c>
      <c r="H24" s="22">
        <f t="shared" si="2"/>
        <v>0</v>
      </c>
      <c r="I24" s="23"/>
      <c r="J24" s="24">
        <f t="shared" si="4"/>
        <v>2324</v>
      </c>
      <c r="K24" s="23" t="e">
        <f t="shared" si="5"/>
        <v>#DIV/0!</v>
      </c>
      <c r="L24" s="24"/>
      <c r="M24" s="27"/>
      <c r="N24" s="25"/>
    </row>
    <row r="25" spans="1:15" ht="20.100000000000001" customHeight="1">
      <c r="A25" s="26" t="s">
        <v>84</v>
      </c>
      <c r="B25" s="22">
        <v>5728</v>
      </c>
      <c r="C25" s="20">
        <f t="shared" si="7"/>
        <v>0</v>
      </c>
      <c r="D25" s="20"/>
      <c r="E25" s="20"/>
      <c r="F25" s="20"/>
      <c r="G25" s="22">
        <f t="shared" si="8"/>
        <v>5728</v>
      </c>
      <c r="H25" s="22">
        <f t="shared" si="2"/>
        <v>0</v>
      </c>
      <c r="I25" s="23">
        <f t="shared" si="3"/>
        <v>0</v>
      </c>
      <c r="J25" s="24">
        <f t="shared" si="4"/>
        <v>5728</v>
      </c>
      <c r="K25" s="23" t="e">
        <f t="shared" si="5"/>
        <v>#DIV/0!</v>
      </c>
      <c r="L25" s="24"/>
      <c r="M25" s="27">
        <v>750</v>
      </c>
      <c r="N25" s="25">
        <f t="shared" si="6"/>
        <v>6478</v>
      </c>
    </row>
    <row r="26" spans="1:15" ht="15.75" customHeight="1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28"/>
    </row>
    <row r="139" spans="1:14" ht="32.25" customHeight="1">
      <c r="A139" s="29" t="s">
        <v>85</v>
      </c>
      <c r="I139">
        <v>376</v>
      </c>
      <c r="N139" s="29" t="s">
        <v>86</v>
      </c>
    </row>
    <row r="145" spans="14:14" ht="38.25" customHeight="1">
      <c r="N145" s="29" t="s">
        <v>87</v>
      </c>
    </row>
    <row r="172" spans="9:9">
      <c r="I172">
        <v>1000</v>
      </c>
    </row>
  </sheetData>
  <mergeCells count="12">
    <mergeCell ref="N3:N4"/>
    <mergeCell ref="A26:N26"/>
    <mergeCell ref="C3:F3"/>
    <mergeCell ref="A1:N1"/>
    <mergeCell ref="M2:N2"/>
    <mergeCell ref="A3:A4"/>
    <mergeCell ref="B3:B4"/>
    <mergeCell ref="G3:G4"/>
    <mergeCell ref="H3:I3"/>
    <mergeCell ref="J3:K3"/>
    <mergeCell ref="L3:L4"/>
    <mergeCell ref="M3:M4"/>
  </mergeCells>
  <phoneticPr fontId="3" type="noConversion"/>
  <printOptions horizontalCentered="1"/>
  <pageMargins left="0.78740157480314965" right="0.74803149606299213" top="0.36" bottom="0.39" header="0.23622047244094491" footer="0.16"/>
  <pageSetup paperSize="9" orientation="landscape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58"/>
  <sheetViews>
    <sheetView showZeros="0" workbookViewId="0">
      <pane xSplit="1" ySplit="5" topLeftCell="F14" activePane="bottomRight" state="frozen"/>
      <selection sqref="A1:AD1"/>
      <selection pane="topRight" sqref="A1:AD1"/>
      <selection pane="bottomLeft" sqref="A1:AD1"/>
      <selection pane="bottomRight" activeCell="W35" sqref="W35"/>
    </sheetView>
  </sheetViews>
  <sheetFormatPr defaultRowHeight="14.25"/>
  <cols>
    <col min="1" max="1" width="30.625" customWidth="1"/>
    <col min="2" max="2" width="14" style="61" customWidth="1"/>
    <col min="3" max="3" width="12.375" style="35" customWidth="1"/>
    <col min="4" max="4" width="13.75" style="35" customWidth="1"/>
    <col min="5" max="5" width="36.75" customWidth="1"/>
    <col min="6" max="9" width="11.125" customWidth="1"/>
  </cols>
  <sheetData>
    <row r="1" spans="1:9" ht="35.25" customHeight="1">
      <c r="A1" s="149" t="s">
        <v>243</v>
      </c>
      <c r="B1" s="149"/>
      <c r="C1" s="149"/>
      <c r="D1" s="149"/>
      <c r="E1" s="149"/>
      <c r="F1" s="149"/>
      <c r="G1" s="149"/>
      <c r="H1" s="149"/>
      <c r="I1" s="149"/>
    </row>
    <row r="2" spans="1:9" s="36" customFormat="1" ht="22.5" customHeight="1">
      <c r="A2" s="33" t="s">
        <v>99</v>
      </c>
      <c r="B2" s="34"/>
      <c r="C2" s="35"/>
      <c r="D2" s="35"/>
      <c r="I2" s="36" t="s">
        <v>100</v>
      </c>
    </row>
    <row r="3" spans="1:9" ht="18.75" customHeight="1">
      <c r="A3" s="150" t="s">
        <v>101</v>
      </c>
      <c r="B3" s="151" t="s">
        <v>102</v>
      </c>
      <c r="C3" s="153" t="s">
        <v>103</v>
      </c>
      <c r="D3" s="153" t="s">
        <v>104</v>
      </c>
      <c r="E3" s="37"/>
      <c r="F3" s="151" t="s">
        <v>105</v>
      </c>
      <c r="G3" s="157" t="s">
        <v>103</v>
      </c>
      <c r="H3" s="157"/>
      <c r="I3" s="153" t="s">
        <v>104</v>
      </c>
    </row>
    <row r="4" spans="1:9" ht="16.5" customHeight="1">
      <c r="A4" s="150"/>
      <c r="B4" s="152"/>
      <c r="C4" s="154"/>
      <c r="D4" s="154"/>
      <c r="E4" s="38" t="s">
        <v>106</v>
      </c>
      <c r="F4" s="156"/>
      <c r="G4" s="157"/>
      <c r="H4" s="157"/>
      <c r="I4" s="154"/>
    </row>
    <row r="5" spans="1:9" ht="27" customHeight="1">
      <c r="A5" s="150"/>
      <c r="B5" s="152"/>
      <c r="C5" s="155"/>
      <c r="D5" s="155"/>
      <c r="E5" s="39" t="s">
        <v>107</v>
      </c>
      <c r="F5" s="156"/>
      <c r="G5" s="40" t="s">
        <v>108</v>
      </c>
      <c r="H5" s="40" t="s">
        <v>109</v>
      </c>
      <c r="I5" s="155"/>
    </row>
    <row r="6" spans="1:9" ht="20.100000000000001" customHeight="1">
      <c r="A6" s="41" t="s">
        <v>110</v>
      </c>
      <c r="B6" s="42">
        <f>B7+B8+B9+B10+B27+B16+B17+B18+B19+B22+B23+B24+B31+B35</f>
        <v>152204</v>
      </c>
      <c r="C6" s="42">
        <f t="shared" ref="C6:D6" si="0">C7+C8+C9+C10+C27+C16+C17+C18+C19+C22+C23+C24+C31+C35</f>
        <v>65227</v>
      </c>
      <c r="D6" s="42">
        <f t="shared" si="0"/>
        <v>217431</v>
      </c>
      <c r="E6" s="43" t="s">
        <v>111</v>
      </c>
      <c r="F6" s="44">
        <f>F7+F10+F14+F18+F27+F31+F32+F36+F39+F41+F45+F47+F54</f>
        <v>112613</v>
      </c>
      <c r="G6" s="44">
        <f t="shared" ref="G6:I6" si="1">G7+G10+G14+G18+G27+G31+G32+G36+G39+G41+G45+G47+G54</f>
        <v>2339</v>
      </c>
      <c r="H6" s="44">
        <f t="shared" si="1"/>
        <v>80000</v>
      </c>
      <c r="I6" s="44">
        <f t="shared" si="1"/>
        <v>194952</v>
      </c>
    </row>
    <row r="7" spans="1:9" ht="20.100000000000001" customHeight="1">
      <c r="A7" s="45" t="s">
        <v>112</v>
      </c>
      <c r="B7" s="42"/>
      <c r="C7" s="46">
        <f>D7-B7</f>
        <v>0</v>
      </c>
      <c r="D7" s="46"/>
      <c r="E7" s="47" t="s">
        <v>113</v>
      </c>
      <c r="F7" s="48">
        <f>F8+F9</f>
        <v>3</v>
      </c>
      <c r="G7" s="48">
        <f t="shared" ref="G7:I7" si="2">G8+G9</f>
        <v>143</v>
      </c>
      <c r="H7" s="48">
        <f t="shared" si="2"/>
        <v>0</v>
      </c>
      <c r="I7" s="48">
        <f t="shared" si="2"/>
        <v>146</v>
      </c>
    </row>
    <row r="8" spans="1:9" ht="20.100000000000001" customHeight="1">
      <c r="A8" s="45" t="s">
        <v>114</v>
      </c>
      <c r="B8" s="42"/>
      <c r="C8" s="46">
        <f>D8-B8</f>
        <v>0</v>
      </c>
      <c r="D8" s="46"/>
      <c r="E8" s="49" t="s">
        <v>115</v>
      </c>
      <c r="F8" s="50">
        <v>3</v>
      </c>
      <c r="G8" s="50">
        <f>-1+76</f>
        <v>75</v>
      </c>
      <c r="H8" s="50"/>
      <c r="I8" s="50">
        <f>F8+G8+H8</f>
        <v>78</v>
      </c>
    </row>
    <row r="9" spans="1:9" ht="20.100000000000001" customHeight="1">
      <c r="A9" s="45" t="s">
        <v>116</v>
      </c>
      <c r="B9" s="42"/>
      <c r="C9" s="46">
        <f>D9-B9</f>
        <v>0</v>
      </c>
      <c r="D9" s="46"/>
      <c r="E9" s="51" t="s">
        <v>117</v>
      </c>
      <c r="F9" s="50"/>
      <c r="G9" s="50">
        <v>68</v>
      </c>
      <c r="H9" s="50"/>
      <c r="I9" s="50">
        <f>F9+G9+H9</f>
        <v>68</v>
      </c>
    </row>
    <row r="10" spans="1:9" ht="20.100000000000001" customHeight="1">
      <c r="A10" s="45" t="s">
        <v>118</v>
      </c>
      <c r="B10" s="48">
        <f>SUM(B11:B15)</f>
        <v>141778</v>
      </c>
      <c r="C10" s="48">
        <f t="shared" ref="C10:D10" si="3">SUM(C11:C15)</f>
        <v>64375</v>
      </c>
      <c r="D10" s="48">
        <f t="shared" si="3"/>
        <v>206153</v>
      </c>
      <c r="E10" s="47" t="s">
        <v>119</v>
      </c>
      <c r="F10" s="52">
        <f>SUM(F11:F13)</f>
        <v>1332</v>
      </c>
      <c r="G10" s="52">
        <f t="shared" ref="G10:I10" si="4">SUM(G11:G13)</f>
        <v>550</v>
      </c>
      <c r="H10" s="52">
        <f t="shared" si="4"/>
        <v>0</v>
      </c>
      <c r="I10" s="52">
        <f t="shared" si="4"/>
        <v>1882</v>
      </c>
    </row>
    <row r="11" spans="1:9" ht="20.100000000000001" customHeight="1">
      <c r="A11" s="53" t="s">
        <v>120</v>
      </c>
      <c r="B11" s="42">
        <f>163807-50000</f>
        <v>113807</v>
      </c>
      <c r="C11" s="46">
        <f t="shared" ref="C11:C30" si="5">D11-B11</f>
        <v>26463</v>
      </c>
      <c r="D11" s="46">
        <f>148270-8000</f>
        <v>140270</v>
      </c>
      <c r="E11" s="49" t="s">
        <v>121</v>
      </c>
      <c r="F11" s="50">
        <v>15</v>
      </c>
      <c r="G11" s="50">
        <v>1175</v>
      </c>
      <c r="H11" s="50"/>
      <c r="I11" s="50">
        <f>F11+G11+H11</f>
        <v>1190</v>
      </c>
    </row>
    <row r="12" spans="1:9" ht="20.100000000000001" customHeight="1">
      <c r="A12" s="53" t="s">
        <v>122</v>
      </c>
      <c r="B12" s="42">
        <v>14000</v>
      </c>
      <c r="C12" s="46">
        <f t="shared" si="5"/>
        <v>52930</v>
      </c>
      <c r="D12" s="46">
        <v>66930</v>
      </c>
      <c r="E12" s="49" t="s">
        <v>123</v>
      </c>
      <c r="F12" s="50">
        <v>1299</v>
      </c>
      <c r="G12" s="50">
        <v>-625</v>
      </c>
      <c r="H12" s="50"/>
      <c r="I12" s="50">
        <f>F12+G12+H12</f>
        <v>674</v>
      </c>
    </row>
    <row r="13" spans="1:9" ht="20.100000000000001" customHeight="1">
      <c r="A13" s="53" t="s">
        <v>124</v>
      </c>
      <c r="B13" s="42">
        <v>16000</v>
      </c>
      <c r="C13" s="46">
        <f t="shared" si="5"/>
        <v>-15260</v>
      </c>
      <c r="D13" s="46">
        <v>740</v>
      </c>
      <c r="E13" s="49" t="s">
        <v>125</v>
      </c>
      <c r="F13" s="50">
        <v>18</v>
      </c>
      <c r="G13" s="50"/>
      <c r="H13" s="50"/>
      <c r="I13" s="50">
        <f>F13+G13+H13</f>
        <v>18</v>
      </c>
    </row>
    <row r="14" spans="1:9" ht="20.100000000000001" customHeight="1">
      <c r="A14" s="53" t="s">
        <v>126</v>
      </c>
      <c r="B14" s="42">
        <v>-2044</v>
      </c>
      <c r="C14" s="46">
        <f t="shared" si="5"/>
        <v>94</v>
      </c>
      <c r="D14" s="46">
        <v>-1950</v>
      </c>
      <c r="E14" s="47" t="s">
        <v>127</v>
      </c>
      <c r="F14" s="48">
        <f>SUM(F15:F17)</f>
        <v>73</v>
      </c>
      <c r="G14" s="48">
        <f t="shared" ref="G14:I14" si="6">SUM(G15:G17)</f>
        <v>84</v>
      </c>
      <c r="H14" s="48">
        <f t="shared" si="6"/>
        <v>0</v>
      </c>
      <c r="I14" s="48">
        <f t="shared" si="6"/>
        <v>157</v>
      </c>
    </row>
    <row r="15" spans="1:9" ht="20.100000000000001" customHeight="1">
      <c r="A15" s="53" t="s">
        <v>128</v>
      </c>
      <c r="B15" s="42">
        <v>15</v>
      </c>
      <c r="C15" s="46">
        <f t="shared" si="5"/>
        <v>148</v>
      </c>
      <c r="D15" s="46">
        <v>163</v>
      </c>
      <c r="E15" s="49" t="s">
        <v>129</v>
      </c>
      <c r="F15" s="50"/>
      <c r="G15" s="50">
        <v>89</v>
      </c>
      <c r="H15" s="50"/>
      <c r="I15" s="50">
        <f>F15+G15+H15</f>
        <v>89</v>
      </c>
    </row>
    <row r="16" spans="1:9" ht="20.100000000000001" customHeight="1">
      <c r="A16" s="45" t="s">
        <v>130</v>
      </c>
      <c r="B16" s="42"/>
      <c r="C16" s="46">
        <f t="shared" si="5"/>
        <v>0</v>
      </c>
      <c r="D16" s="46"/>
      <c r="E16" s="49" t="s">
        <v>131</v>
      </c>
      <c r="F16" s="50">
        <v>55</v>
      </c>
      <c r="G16" s="50">
        <v>-32</v>
      </c>
      <c r="H16" s="50"/>
      <c r="I16" s="50">
        <f>F16+G16+H16</f>
        <v>23</v>
      </c>
    </row>
    <row r="17" spans="1:9" ht="20.100000000000001" customHeight="1">
      <c r="A17" s="45" t="s">
        <v>132</v>
      </c>
      <c r="B17" s="42">
        <v>1410</v>
      </c>
      <c r="C17" s="46">
        <f t="shared" si="5"/>
        <v>258</v>
      </c>
      <c r="D17" s="46">
        <v>1668</v>
      </c>
      <c r="E17" s="49" t="s">
        <v>133</v>
      </c>
      <c r="F17" s="50">
        <v>18</v>
      </c>
      <c r="G17" s="50">
        <v>27</v>
      </c>
      <c r="H17" s="50"/>
      <c r="I17" s="50">
        <f>F17+G17+H17</f>
        <v>45</v>
      </c>
    </row>
    <row r="18" spans="1:9" ht="20.100000000000001" customHeight="1">
      <c r="A18" s="45" t="s">
        <v>134</v>
      </c>
      <c r="B18" s="42">
        <v>2156</v>
      </c>
      <c r="C18" s="46">
        <f t="shared" si="5"/>
        <v>-1274</v>
      </c>
      <c r="D18" s="46">
        <v>882</v>
      </c>
      <c r="E18" s="47" t="s">
        <v>135</v>
      </c>
      <c r="F18" s="48">
        <f>SUM(F19:F26)</f>
        <v>102338</v>
      </c>
      <c r="G18" s="48">
        <f t="shared" ref="G18:I18" si="7">SUM(G19:G26)</f>
        <v>315</v>
      </c>
      <c r="H18" s="48">
        <f t="shared" si="7"/>
        <v>80000</v>
      </c>
      <c r="I18" s="48">
        <f t="shared" si="7"/>
        <v>182653</v>
      </c>
    </row>
    <row r="19" spans="1:9" ht="20.100000000000001" customHeight="1">
      <c r="A19" s="45" t="s">
        <v>136</v>
      </c>
      <c r="B19" s="42"/>
      <c r="C19" s="46">
        <f t="shared" si="5"/>
        <v>0</v>
      </c>
      <c r="D19" s="46"/>
      <c r="E19" s="49" t="s">
        <v>137</v>
      </c>
      <c r="F19" s="50">
        <v>60000</v>
      </c>
      <c r="G19" s="50"/>
      <c r="H19" s="50"/>
      <c r="I19" s="50">
        <f t="shared" ref="I19:I26" si="8">F19+G19+H19</f>
        <v>60000</v>
      </c>
    </row>
    <row r="20" spans="1:9" ht="20.100000000000001" customHeight="1">
      <c r="A20" s="53" t="s">
        <v>138</v>
      </c>
      <c r="B20" s="42"/>
      <c r="C20" s="46">
        <f t="shared" si="5"/>
        <v>0</v>
      </c>
      <c r="D20" s="46"/>
      <c r="E20" s="49" t="s">
        <v>139</v>
      </c>
      <c r="F20" s="50">
        <f>13800+1500</f>
        <v>15300</v>
      </c>
      <c r="G20" s="50"/>
      <c r="H20" s="50"/>
      <c r="I20" s="50">
        <f t="shared" si="8"/>
        <v>15300</v>
      </c>
    </row>
    <row r="21" spans="1:9" ht="20.100000000000001" customHeight="1">
      <c r="A21" s="53" t="s">
        <v>140</v>
      </c>
      <c r="B21" s="42"/>
      <c r="C21" s="46">
        <f t="shared" si="5"/>
        <v>0</v>
      </c>
      <c r="D21" s="46"/>
      <c r="E21" s="49" t="s">
        <v>141</v>
      </c>
      <c r="F21" s="50"/>
      <c r="G21" s="50"/>
      <c r="H21" s="50"/>
      <c r="I21" s="50">
        <f t="shared" si="8"/>
        <v>0</v>
      </c>
    </row>
    <row r="22" spans="1:9" ht="20.100000000000001" customHeight="1">
      <c r="A22" s="45" t="s">
        <v>142</v>
      </c>
      <c r="B22" s="42">
        <v>3380</v>
      </c>
      <c r="C22" s="46">
        <f t="shared" si="5"/>
        <v>3120</v>
      </c>
      <c r="D22" s="46">
        <v>6500</v>
      </c>
      <c r="E22" s="49" t="s">
        <v>143</v>
      </c>
      <c r="F22" s="50"/>
      <c r="G22" s="50"/>
      <c r="H22" s="50"/>
      <c r="I22" s="50">
        <f t="shared" si="8"/>
        <v>0</v>
      </c>
    </row>
    <row r="23" spans="1:9" ht="20.100000000000001" customHeight="1">
      <c r="A23" s="45" t="s">
        <v>144</v>
      </c>
      <c r="B23" s="42">
        <v>2900</v>
      </c>
      <c r="C23" s="46">
        <f t="shared" si="5"/>
        <v>-1500</v>
      </c>
      <c r="D23" s="46">
        <v>1400</v>
      </c>
      <c r="E23" s="49" t="s">
        <v>145</v>
      </c>
      <c r="F23" s="50">
        <v>3600</v>
      </c>
      <c r="G23" s="50"/>
      <c r="H23" s="50"/>
      <c r="I23" s="50">
        <f t="shared" si="8"/>
        <v>3600</v>
      </c>
    </row>
    <row r="24" spans="1:9" ht="20.100000000000001" customHeight="1">
      <c r="A24" s="45" t="s">
        <v>146</v>
      </c>
      <c r="B24" s="42"/>
      <c r="C24" s="46">
        <f t="shared" si="5"/>
        <v>0</v>
      </c>
      <c r="D24" s="46"/>
      <c r="E24" s="49" t="s">
        <v>147</v>
      </c>
      <c r="F24" s="50">
        <v>400</v>
      </c>
      <c r="G24" s="50"/>
      <c r="H24" s="50"/>
      <c r="I24" s="50">
        <f t="shared" si="8"/>
        <v>400</v>
      </c>
    </row>
    <row r="25" spans="1:9" ht="20.100000000000001" customHeight="1">
      <c r="A25" s="53" t="s">
        <v>148</v>
      </c>
      <c r="B25" s="42"/>
      <c r="C25" s="46">
        <f t="shared" si="5"/>
        <v>0</v>
      </c>
      <c r="D25" s="46"/>
      <c r="E25" s="49" t="s">
        <v>149</v>
      </c>
      <c r="F25" s="50"/>
      <c r="G25" s="50"/>
      <c r="H25" s="50"/>
      <c r="I25" s="50">
        <f t="shared" si="8"/>
        <v>0</v>
      </c>
    </row>
    <row r="26" spans="1:9" ht="20.100000000000001" customHeight="1">
      <c r="A26" s="53" t="s">
        <v>150</v>
      </c>
      <c r="B26" s="42"/>
      <c r="C26" s="46">
        <f t="shared" si="5"/>
        <v>0</v>
      </c>
      <c r="D26" s="46"/>
      <c r="E26" s="49" t="s">
        <v>151</v>
      </c>
      <c r="F26" s="50">
        <v>23038</v>
      </c>
      <c r="G26" s="50">
        <v>315</v>
      </c>
      <c r="H26" s="50">
        <v>80000</v>
      </c>
      <c r="I26" s="50">
        <f t="shared" si="8"/>
        <v>103353</v>
      </c>
    </row>
    <row r="27" spans="1:9" ht="20.100000000000001" customHeight="1">
      <c r="A27" s="45" t="s">
        <v>152</v>
      </c>
      <c r="B27" s="42"/>
      <c r="C27" s="46">
        <f t="shared" si="5"/>
        <v>0</v>
      </c>
      <c r="D27" s="46"/>
      <c r="E27" s="47" t="s">
        <v>153</v>
      </c>
      <c r="F27" s="50">
        <f>SUM(F28:F30)</f>
        <v>1000</v>
      </c>
      <c r="G27" s="50">
        <f t="shared" ref="G27:I27" si="9">SUM(G28:G30)</f>
        <v>702</v>
      </c>
      <c r="H27" s="50">
        <f t="shared" si="9"/>
        <v>0</v>
      </c>
      <c r="I27" s="50">
        <f t="shared" si="9"/>
        <v>1702</v>
      </c>
    </row>
    <row r="28" spans="1:9" ht="20.100000000000001" customHeight="1">
      <c r="A28" s="45" t="s">
        <v>154</v>
      </c>
      <c r="B28" s="42"/>
      <c r="C28" s="46">
        <f t="shared" si="5"/>
        <v>0</v>
      </c>
      <c r="D28" s="46"/>
      <c r="E28" s="49" t="s">
        <v>137</v>
      </c>
      <c r="F28" s="50">
        <v>600</v>
      </c>
      <c r="G28" s="50"/>
      <c r="H28" s="50"/>
      <c r="I28" s="50">
        <f>F28+G28+H28</f>
        <v>600</v>
      </c>
    </row>
    <row r="29" spans="1:9" ht="20.100000000000001" customHeight="1">
      <c r="A29" s="45" t="s">
        <v>155</v>
      </c>
      <c r="B29" s="42"/>
      <c r="C29" s="46">
        <f t="shared" si="5"/>
        <v>0</v>
      </c>
      <c r="D29" s="46"/>
      <c r="E29" s="49" t="s">
        <v>139</v>
      </c>
      <c r="F29" s="50">
        <v>400</v>
      </c>
      <c r="G29" s="50"/>
      <c r="H29" s="50"/>
      <c r="I29" s="50">
        <f>F29+G29+H29</f>
        <v>400</v>
      </c>
    </row>
    <row r="30" spans="1:9" ht="20.100000000000001" customHeight="1">
      <c r="A30" s="45" t="s">
        <v>156</v>
      </c>
      <c r="B30" s="42"/>
      <c r="C30" s="46">
        <f t="shared" si="5"/>
        <v>0</v>
      </c>
      <c r="D30" s="46"/>
      <c r="E30" s="49" t="s">
        <v>157</v>
      </c>
      <c r="F30" s="50"/>
      <c r="G30" s="50">
        <v>702</v>
      </c>
      <c r="H30" s="50"/>
      <c r="I30" s="50">
        <f>F30+G30+H30</f>
        <v>702</v>
      </c>
    </row>
    <row r="31" spans="1:9" ht="20.100000000000001" customHeight="1">
      <c r="A31" s="45" t="s">
        <v>158</v>
      </c>
      <c r="B31" s="54">
        <f>SUM(B32:B34)</f>
        <v>580</v>
      </c>
      <c r="C31" s="54">
        <f t="shared" ref="C31:D31" si="10">SUM(C32:C34)</f>
        <v>135</v>
      </c>
      <c r="D31" s="54">
        <f t="shared" si="10"/>
        <v>715</v>
      </c>
      <c r="E31" s="47" t="s">
        <v>159</v>
      </c>
      <c r="F31" s="50">
        <v>295</v>
      </c>
      <c r="G31" s="50">
        <v>-68</v>
      </c>
      <c r="H31" s="50"/>
      <c r="I31" s="50">
        <f>F31+G31+H31</f>
        <v>227</v>
      </c>
    </row>
    <row r="32" spans="1:9" ht="20.100000000000001" customHeight="1">
      <c r="A32" s="53" t="s">
        <v>160</v>
      </c>
      <c r="B32" s="42">
        <v>420</v>
      </c>
      <c r="C32" s="46">
        <f>D32-B32</f>
        <v>75</v>
      </c>
      <c r="D32" s="46">
        <v>495</v>
      </c>
      <c r="E32" s="47" t="s">
        <v>161</v>
      </c>
      <c r="F32" s="50">
        <f>SUM(F33:F35)</f>
        <v>2150</v>
      </c>
      <c r="G32" s="50">
        <f t="shared" ref="G32:I32" si="11">SUM(G33:G35)</f>
        <v>0</v>
      </c>
      <c r="H32" s="50">
        <f t="shared" si="11"/>
        <v>0</v>
      </c>
      <c r="I32" s="50">
        <f t="shared" si="11"/>
        <v>2150</v>
      </c>
    </row>
    <row r="33" spans="1:9" ht="20.100000000000001" customHeight="1">
      <c r="A33" s="53" t="s">
        <v>162</v>
      </c>
      <c r="B33" s="42">
        <v>160</v>
      </c>
      <c r="C33" s="46">
        <f>D33-B33</f>
        <v>60</v>
      </c>
      <c r="D33" s="46">
        <v>220</v>
      </c>
      <c r="E33" s="49" t="s">
        <v>163</v>
      </c>
      <c r="F33" s="50"/>
      <c r="G33" s="50"/>
      <c r="H33" s="50"/>
      <c r="I33" s="50">
        <f>F33+G33+H33</f>
        <v>0</v>
      </c>
    </row>
    <row r="34" spans="1:9" ht="20.100000000000001" customHeight="1">
      <c r="A34" s="53" t="s">
        <v>164</v>
      </c>
      <c r="B34" s="42"/>
      <c r="C34" s="46">
        <f>D34-B34</f>
        <v>0</v>
      </c>
      <c r="D34" s="46"/>
      <c r="E34" s="49" t="s">
        <v>165</v>
      </c>
      <c r="F34" s="50">
        <v>2150</v>
      </c>
      <c r="G34" s="50"/>
      <c r="H34" s="50"/>
      <c r="I34" s="50">
        <f>F34+G34+H34</f>
        <v>2150</v>
      </c>
    </row>
    <row r="35" spans="1:9" ht="20.100000000000001" customHeight="1">
      <c r="A35" s="45" t="s">
        <v>166</v>
      </c>
      <c r="B35" s="42"/>
      <c r="C35" s="46">
        <f>D35-B35</f>
        <v>113</v>
      </c>
      <c r="D35" s="46">
        <v>113</v>
      </c>
      <c r="E35" s="49" t="s">
        <v>167</v>
      </c>
      <c r="F35" s="50"/>
      <c r="G35" s="50"/>
      <c r="H35" s="50"/>
      <c r="I35" s="50">
        <f>F35+G35+H35</f>
        <v>0</v>
      </c>
    </row>
    <row r="36" spans="1:9" ht="20.100000000000001" customHeight="1">
      <c r="A36" s="45"/>
      <c r="B36" s="42"/>
      <c r="C36" s="46"/>
      <c r="D36" s="46"/>
      <c r="E36" s="47" t="s">
        <v>168</v>
      </c>
      <c r="F36" s="48">
        <f>SUM(F37:F38)</f>
        <v>112</v>
      </c>
      <c r="G36" s="48">
        <f t="shared" ref="G36:I36" si="12">SUM(G37:G38)</f>
        <v>92</v>
      </c>
      <c r="H36" s="48">
        <f t="shared" si="12"/>
        <v>0</v>
      </c>
      <c r="I36" s="48">
        <f t="shared" si="12"/>
        <v>204</v>
      </c>
    </row>
    <row r="37" spans="1:9" ht="20.100000000000001" customHeight="1">
      <c r="A37" s="45"/>
      <c r="B37" s="42"/>
      <c r="C37" s="46"/>
      <c r="D37" s="46"/>
      <c r="E37" s="49" t="s">
        <v>131</v>
      </c>
      <c r="F37" s="50">
        <v>112</v>
      </c>
      <c r="G37" s="50">
        <f>14+78</f>
        <v>92</v>
      </c>
      <c r="H37" s="50"/>
      <c r="I37" s="50">
        <f>F37+G37+H37</f>
        <v>204</v>
      </c>
    </row>
    <row r="38" spans="1:9" ht="20.100000000000001" customHeight="1">
      <c r="A38" s="8"/>
      <c r="B38" s="42"/>
      <c r="C38" s="46"/>
      <c r="D38" s="46"/>
      <c r="E38" s="49" t="s">
        <v>169</v>
      </c>
      <c r="F38" s="50"/>
      <c r="G38" s="50"/>
      <c r="H38" s="50"/>
      <c r="I38" s="50">
        <f>F38+G38+H38</f>
        <v>0</v>
      </c>
    </row>
    <row r="39" spans="1:9" ht="20.100000000000001" customHeight="1">
      <c r="A39" s="8"/>
      <c r="B39" s="42"/>
      <c r="C39" s="46"/>
      <c r="D39" s="46"/>
      <c r="E39" s="47" t="s">
        <v>170</v>
      </c>
      <c r="F39" s="48">
        <f>F40</f>
        <v>90</v>
      </c>
      <c r="G39" s="48">
        <f t="shared" ref="G39:I39" si="13">G40</f>
        <v>0</v>
      </c>
      <c r="H39" s="48">
        <f t="shared" si="13"/>
        <v>0</v>
      </c>
      <c r="I39" s="48">
        <f t="shared" si="13"/>
        <v>90</v>
      </c>
    </row>
    <row r="40" spans="1:9" ht="20.100000000000001" customHeight="1">
      <c r="A40" s="8"/>
      <c r="B40" s="42"/>
      <c r="C40" s="46"/>
      <c r="D40" s="46"/>
      <c r="E40" s="49" t="s">
        <v>171</v>
      </c>
      <c r="F40" s="50">
        <v>90</v>
      </c>
      <c r="G40" s="50"/>
      <c r="H40" s="50"/>
      <c r="I40" s="50">
        <f>F40+G40+H40</f>
        <v>90</v>
      </c>
    </row>
    <row r="41" spans="1:9" ht="20.100000000000001" customHeight="1">
      <c r="A41" s="8"/>
      <c r="B41" s="42"/>
      <c r="C41" s="46"/>
      <c r="D41" s="46"/>
      <c r="E41" s="47" t="s">
        <v>172</v>
      </c>
      <c r="F41" s="48">
        <f>SUM(F42:F44)</f>
        <v>2900</v>
      </c>
      <c r="G41" s="48">
        <f t="shared" ref="G41:I41" si="14">SUM(G42:G44)</f>
        <v>39</v>
      </c>
      <c r="H41" s="48">
        <f t="shared" si="14"/>
        <v>0</v>
      </c>
      <c r="I41" s="48">
        <f t="shared" si="14"/>
        <v>2939</v>
      </c>
    </row>
    <row r="42" spans="1:9" ht="20.100000000000001" customHeight="1">
      <c r="A42" s="55"/>
      <c r="B42" s="42"/>
      <c r="C42" s="42"/>
      <c r="D42" s="42"/>
      <c r="E42" s="49" t="s">
        <v>173</v>
      </c>
      <c r="F42" s="50">
        <v>2465</v>
      </c>
      <c r="G42" s="50"/>
      <c r="H42" s="50"/>
      <c r="I42" s="50">
        <f>F42+G42+H42</f>
        <v>2465</v>
      </c>
    </row>
    <row r="43" spans="1:9" ht="20.100000000000001" customHeight="1">
      <c r="A43" s="107"/>
      <c r="B43" s="108"/>
      <c r="C43" s="46"/>
      <c r="D43" s="46"/>
      <c r="E43" s="49" t="s">
        <v>174</v>
      </c>
      <c r="F43" s="50">
        <v>435</v>
      </c>
      <c r="G43" s="50"/>
      <c r="H43" s="50"/>
      <c r="I43" s="50">
        <f>F43+G43+H43</f>
        <v>435</v>
      </c>
    </row>
    <row r="44" spans="1:9" ht="20.100000000000001" customHeight="1">
      <c r="A44" s="107"/>
      <c r="B44" s="108"/>
      <c r="C44" s="46"/>
      <c r="D44" s="46"/>
      <c r="E44" s="49" t="s">
        <v>175</v>
      </c>
      <c r="F44" s="50"/>
      <c r="G44" s="50">
        <v>39</v>
      </c>
      <c r="H44" s="50"/>
      <c r="I44" s="50">
        <f>F44+G44+H44</f>
        <v>39</v>
      </c>
    </row>
    <row r="45" spans="1:9" ht="20.100000000000001" customHeight="1">
      <c r="A45" s="107"/>
      <c r="B45" s="108"/>
      <c r="C45" s="46"/>
      <c r="D45" s="46"/>
      <c r="E45" s="56" t="s">
        <v>176</v>
      </c>
      <c r="F45" s="108">
        <f>F46</f>
        <v>0</v>
      </c>
      <c r="G45" s="108">
        <f t="shared" ref="G45:I45" si="15">G46</f>
        <v>25</v>
      </c>
      <c r="H45" s="108">
        <f t="shared" si="15"/>
        <v>0</v>
      </c>
      <c r="I45" s="108">
        <f t="shared" si="15"/>
        <v>25</v>
      </c>
    </row>
    <row r="46" spans="1:9" ht="20.100000000000001" customHeight="1">
      <c r="A46" s="107"/>
      <c r="B46" s="108"/>
      <c r="C46" s="46"/>
      <c r="D46" s="46"/>
      <c r="E46" s="49" t="s">
        <v>177</v>
      </c>
      <c r="F46" s="50"/>
      <c r="G46" s="50">
        <f>15+10</f>
        <v>25</v>
      </c>
      <c r="H46" s="50"/>
      <c r="I46" s="50">
        <f>F46+G46+H46</f>
        <v>25</v>
      </c>
    </row>
    <row r="47" spans="1:9" ht="20.100000000000001" customHeight="1">
      <c r="A47" s="107"/>
      <c r="B47" s="108"/>
      <c r="C47" s="46"/>
      <c r="D47" s="46"/>
      <c r="E47" s="47" t="s">
        <v>178</v>
      </c>
      <c r="F47" s="48">
        <f>SUM(F48:F53)</f>
        <v>2320</v>
      </c>
      <c r="G47" s="48">
        <f t="shared" ref="G47:I47" si="16">SUM(G48:G53)</f>
        <v>-120</v>
      </c>
      <c r="H47" s="48">
        <f t="shared" si="16"/>
        <v>0</v>
      </c>
      <c r="I47" s="48">
        <f t="shared" si="16"/>
        <v>2200</v>
      </c>
    </row>
    <row r="48" spans="1:9" ht="20.100000000000001" customHeight="1">
      <c r="A48" s="107"/>
      <c r="B48" s="108"/>
      <c r="C48" s="46"/>
      <c r="D48" s="46"/>
      <c r="E48" s="57" t="s">
        <v>179</v>
      </c>
      <c r="F48" s="50">
        <f>253+50+60+981</f>
        <v>1344</v>
      </c>
      <c r="G48" s="50">
        <f>-655+474</f>
        <v>-181</v>
      </c>
      <c r="H48" s="50"/>
      <c r="I48" s="50">
        <f t="shared" ref="I48:I54" si="17">F48+G48+H48</f>
        <v>1163</v>
      </c>
    </row>
    <row r="49" spans="1:9" ht="20.100000000000001" customHeight="1">
      <c r="A49" s="107"/>
      <c r="B49" s="108"/>
      <c r="C49" s="46"/>
      <c r="D49" s="46"/>
      <c r="E49" s="57" t="s">
        <v>180</v>
      </c>
      <c r="F49" s="50">
        <f>160+38</f>
        <v>198</v>
      </c>
      <c r="G49" s="50"/>
      <c r="H49" s="50"/>
      <c r="I49" s="50">
        <f t="shared" si="17"/>
        <v>198</v>
      </c>
    </row>
    <row r="50" spans="1:9" ht="20.100000000000001" customHeight="1">
      <c r="A50" s="107"/>
      <c r="B50" s="108"/>
      <c r="C50" s="46"/>
      <c r="D50" s="46"/>
      <c r="E50" s="57" t="s">
        <v>181</v>
      </c>
      <c r="F50" s="50"/>
      <c r="G50" s="50">
        <v>30</v>
      </c>
      <c r="H50" s="50"/>
      <c r="I50" s="50">
        <f t="shared" si="17"/>
        <v>30</v>
      </c>
    </row>
    <row r="51" spans="1:9" ht="20.100000000000001" customHeight="1">
      <c r="A51" s="107"/>
      <c r="B51" s="108"/>
      <c r="C51" s="46"/>
      <c r="D51" s="46"/>
      <c r="E51" s="57" t="s">
        <v>182</v>
      </c>
      <c r="F51" s="50">
        <f>63+290+14</f>
        <v>367</v>
      </c>
      <c r="G51" s="50">
        <v>17</v>
      </c>
      <c r="H51" s="50"/>
      <c r="I51" s="50">
        <f t="shared" si="17"/>
        <v>384</v>
      </c>
    </row>
    <row r="52" spans="1:9" ht="20.100000000000001" customHeight="1">
      <c r="A52" s="107"/>
      <c r="B52" s="108"/>
      <c r="C52" s="46"/>
      <c r="D52" s="46"/>
      <c r="E52" s="57" t="s">
        <v>183</v>
      </c>
      <c r="F52" s="50">
        <v>63</v>
      </c>
      <c r="G52" s="50"/>
      <c r="H52" s="50"/>
      <c r="I52" s="50">
        <f t="shared" si="17"/>
        <v>63</v>
      </c>
    </row>
    <row r="53" spans="1:9" ht="20.100000000000001" customHeight="1">
      <c r="A53" s="107"/>
      <c r="B53" s="108"/>
      <c r="C53" s="46"/>
      <c r="D53" s="46"/>
      <c r="E53" s="57" t="s">
        <v>184</v>
      </c>
      <c r="F53" s="50">
        <f>254+94</f>
        <v>348</v>
      </c>
      <c r="G53" s="50">
        <v>14</v>
      </c>
      <c r="H53" s="50"/>
      <c r="I53" s="50">
        <f t="shared" si="17"/>
        <v>362</v>
      </c>
    </row>
    <row r="54" spans="1:9" ht="20.100000000000001" customHeight="1">
      <c r="A54" s="107"/>
      <c r="B54" s="108"/>
      <c r="C54" s="46"/>
      <c r="D54" s="46"/>
      <c r="E54" s="56" t="s">
        <v>185</v>
      </c>
      <c r="F54" s="50"/>
      <c r="G54" s="50">
        <v>577</v>
      </c>
      <c r="H54" s="50"/>
      <c r="I54" s="50">
        <f t="shared" si="17"/>
        <v>577</v>
      </c>
    </row>
    <row r="55" spans="1:9" ht="20.100000000000001" customHeight="1">
      <c r="A55" s="8" t="s">
        <v>186</v>
      </c>
      <c r="B55" s="42"/>
      <c r="C55" s="46">
        <v>80000</v>
      </c>
      <c r="D55" s="46">
        <f>B55+C55</f>
        <v>80000</v>
      </c>
      <c r="E55" s="49"/>
      <c r="F55" s="50"/>
      <c r="G55" s="50"/>
      <c r="H55" s="50"/>
      <c r="I55" s="50">
        <f t="shared" ref="I55:I57" si="18">F55+G55+H55</f>
        <v>0</v>
      </c>
    </row>
    <row r="56" spans="1:9" ht="20.100000000000001" customHeight="1">
      <c r="A56" s="8" t="s">
        <v>187</v>
      </c>
      <c r="B56" s="42">
        <v>14</v>
      </c>
      <c r="C56" s="46">
        <v>2058</v>
      </c>
      <c r="D56" s="46">
        <f>B56+C56</f>
        <v>2072</v>
      </c>
      <c r="E56" s="58" t="s">
        <v>188</v>
      </c>
      <c r="F56" s="50">
        <v>66000</v>
      </c>
      <c r="G56" s="50">
        <v>24000</v>
      </c>
      <c r="H56" s="50"/>
      <c r="I56" s="50">
        <f t="shared" si="18"/>
        <v>90000</v>
      </c>
    </row>
    <row r="57" spans="1:9" ht="20.100000000000001" customHeight="1">
      <c r="A57" s="8" t="s">
        <v>189</v>
      </c>
      <c r="B57" s="42">
        <v>26395</v>
      </c>
      <c r="C57" s="46">
        <v>281</v>
      </c>
      <c r="D57" s="46">
        <f>B57+C57</f>
        <v>26676</v>
      </c>
      <c r="E57" s="59" t="s">
        <v>190</v>
      </c>
      <c r="F57" s="50"/>
      <c r="G57" s="50">
        <v>41227</v>
      </c>
      <c r="H57" s="50"/>
      <c r="I57" s="50">
        <f t="shared" si="18"/>
        <v>41227</v>
      </c>
    </row>
    <row r="58" spans="1:9" ht="20.100000000000001" customHeight="1">
      <c r="A58" s="55" t="s">
        <v>191</v>
      </c>
      <c r="B58" s="42">
        <f>B6+B55+B56+B57</f>
        <v>178613</v>
      </c>
      <c r="C58" s="42">
        <f>C6+C55+C56+C57</f>
        <v>147566</v>
      </c>
      <c r="D58" s="42">
        <f>D6+D55+D56+D57</f>
        <v>326179</v>
      </c>
      <c r="E58" s="60" t="s">
        <v>192</v>
      </c>
      <c r="F58" s="42">
        <f>F6+F56+F57</f>
        <v>178613</v>
      </c>
      <c r="G58" s="42">
        <f t="shared" ref="G58:I58" si="19">G6+G56+G57</f>
        <v>67566</v>
      </c>
      <c r="H58" s="42">
        <f t="shared" si="19"/>
        <v>80000</v>
      </c>
      <c r="I58" s="42">
        <f t="shared" si="19"/>
        <v>326179</v>
      </c>
    </row>
  </sheetData>
  <mergeCells count="8">
    <mergeCell ref="A1:I1"/>
    <mergeCell ref="A3:A5"/>
    <mergeCell ref="B3:B5"/>
    <mergeCell ref="C3:C5"/>
    <mergeCell ref="D3:D5"/>
    <mergeCell ref="F3:F5"/>
    <mergeCell ref="G3:H4"/>
    <mergeCell ref="I3:I5"/>
  </mergeCells>
  <phoneticPr fontId="3" type="noConversion"/>
  <printOptions horizontalCentered="1"/>
  <pageMargins left="0.35433070866141736" right="0.23622047244094491" top="0.32" bottom="0.37" header="0.22" footer="0.17"/>
  <pageSetup paperSize="9" scale="80" orientation="landscape" horizontalDpi="4294967292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P20"/>
  <sheetViews>
    <sheetView showZeros="0" view="pageBreakPreview" zoomScale="60" workbookViewId="0">
      <selection sqref="A1:AD1"/>
    </sheetView>
  </sheetViews>
  <sheetFormatPr defaultColWidth="8.75" defaultRowHeight="13.5"/>
  <cols>
    <col min="1" max="1" width="9.375" style="62" customWidth="1"/>
    <col min="2" max="2" width="30.375" style="62" customWidth="1"/>
    <col min="3" max="3" width="12.875" style="64" customWidth="1"/>
    <col min="4" max="4" width="0" style="106" hidden="1" customWidth="1"/>
    <col min="5" max="5" width="13" style="62" customWidth="1"/>
    <col min="6" max="6" width="38.5" style="64" hidden="1" customWidth="1"/>
    <col min="7" max="23" width="9.625" style="64" hidden="1" customWidth="1"/>
    <col min="24" max="24" width="12.75" style="64" customWidth="1"/>
    <col min="25" max="25" width="12.75" style="64" hidden="1" customWidth="1"/>
    <col min="26" max="26" width="40.875" style="64" customWidth="1"/>
    <col min="27" max="27" width="19.875" style="62" hidden="1" customWidth="1"/>
    <col min="28" max="28" width="14.5" style="67" hidden="1" customWidth="1"/>
    <col min="29" max="29" width="30.875" style="67" hidden="1" customWidth="1"/>
    <col min="30" max="30" width="6" style="62" hidden="1" customWidth="1"/>
    <col min="31" max="16384" width="8.75" style="62"/>
  </cols>
  <sheetData>
    <row r="1" spans="1:42" ht="39.75" customHeight="1">
      <c r="A1" s="162" t="s">
        <v>238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</row>
    <row r="2" spans="1:42" ht="25.5" customHeight="1">
      <c r="A2" s="163" t="s">
        <v>239</v>
      </c>
      <c r="B2" s="163"/>
      <c r="C2" s="163"/>
      <c r="D2" s="163"/>
      <c r="E2" s="1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X2" s="63"/>
      <c r="Y2" s="63"/>
      <c r="Z2" s="65" t="s">
        <v>100</v>
      </c>
      <c r="AA2" s="66" t="s">
        <v>100</v>
      </c>
    </row>
    <row r="3" spans="1:42" s="69" customFormat="1" ht="28.5" customHeight="1">
      <c r="A3" s="164" t="s">
        <v>193</v>
      </c>
      <c r="B3" s="164" t="s">
        <v>194</v>
      </c>
      <c r="C3" s="164" t="s">
        <v>195</v>
      </c>
      <c r="D3" s="164" t="s">
        <v>196</v>
      </c>
      <c r="E3" s="166" t="s">
        <v>197</v>
      </c>
      <c r="F3" s="68"/>
      <c r="G3" s="166" t="s">
        <v>198</v>
      </c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7" t="s">
        <v>199</v>
      </c>
      <c r="Z3" s="164" t="s">
        <v>200</v>
      </c>
      <c r="AA3" s="158" t="s">
        <v>201</v>
      </c>
      <c r="AB3" s="160" t="s">
        <v>202</v>
      </c>
      <c r="AC3" s="160" t="s">
        <v>203</v>
      </c>
      <c r="AD3" s="160" t="s">
        <v>204</v>
      </c>
    </row>
    <row r="4" spans="1:42" s="69" customFormat="1" ht="39" customHeight="1">
      <c r="A4" s="164"/>
      <c r="B4" s="164"/>
      <c r="C4" s="165"/>
      <c r="D4" s="164"/>
      <c r="E4" s="166"/>
      <c r="F4" s="70" t="s">
        <v>205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8"/>
      <c r="Z4" s="164"/>
      <c r="AA4" s="159"/>
      <c r="AB4" s="160"/>
      <c r="AC4" s="160"/>
      <c r="AD4" s="16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</row>
    <row r="5" spans="1:42" s="81" customFormat="1" ht="27.95" customHeight="1">
      <c r="A5" s="72"/>
      <c r="B5" s="73" t="s">
        <v>206</v>
      </c>
      <c r="C5" s="74">
        <f>SUM(C6:C20)</f>
        <v>50000</v>
      </c>
      <c r="D5" s="75"/>
      <c r="E5" s="76">
        <f>SUM(E6:E20)</f>
        <v>0</v>
      </c>
      <c r="F5" s="76">
        <f t="shared" ref="F5:Y5" si="0">SUM(F6:F20)</f>
        <v>67498.899999999994</v>
      </c>
      <c r="G5" s="76">
        <f t="shared" si="0"/>
        <v>3671</v>
      </c>
      <c r="H5" s="76">
        <f t="shared" si="0"/>
        <v>0</v>
      </c>
      <c r="I5" s="76">
        <f t="shared" si="0"/>
        <v>50</v>
      </c>
      <c r="J5" s="76">
        <f t="shared" si="0"/>
        <v>0</v>
      </c>
      <c r="K5" s="76">
        <f t="shared" si="0"/>
        <v>10.56</v>
      </c>
      <c r="L5" s="76">
        <f t="shared" si="0"/>
        <v>244</v>
      </c>
      <c r="M5" s="76">
        <f t="shared" si="0"/>
        <v>105</v>
      </c>
      <c r="N5" s="76">
        <f t="shared" si="0"/>
        <v>70</v>
      </c>
      <c r="O5" s="76">
        <f t="shared" si="0"/>
        <v>1994.21</v>
      </c>
      <c r="P5" s="76">
        <f t="shared" si="0"/>
        <v>10.8</v>
      </c>
      <c r="Q5" s="76">
        <f t="shared" si="0"/>
        <v>100</v>
      </c>
      <c r="R5" s="76">
        <f t="shared" si="0"/>
        <v>8457</v>
      </c>
      <c r="S5" s="76">
        <f t="shared" si="0"/>
        <v>1682.33</v>
      </c>
      <c r="T5" s="76">
        <f t="shared" si="0"/>
        <v>35</v>
      </c>
      <c r="U5" s="76">
        <f t="shared" si="0"/>
        <v>87</v>
      </c>
      <c r="V5" s="76">
        <f t="shared" si="0"/>
        <v>12</v>
      </c>
      <c r="W5" s="76">
        <f t="shared" si="0"/>
        <v>970</v>
      </c>
      <c r="X5" s="76">
        <f t="shared" si="0"/>
        <v>50000</v>
      </c>
      <c r="Y5" s="76">
        <f t="shared" si="0"/>
        <v>10946</v>
      </c>
      <c r="Z5" s="76"/>
      <c r="AA5" s="77"/>
      <c r="AB5" s="78"/>
      <c r="AC5" s="78"/>
      <c r="AD5" s="79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</row>
    <row r="6" spans="1:42" s="92" customFormat="1" ht="20.100000000000001" customHeight="1">
      <c r="A6" s="82">
        <v>1</v>
      </c>
      <c r="B6" s="83" t="s">
        <v>207</v>
      </c>
      <c r="C6" s="84">
        <v>6700</v>
      </c>
      <c r="D6" s="85" t="s">
        <v>208</v>
      </c>
      <c r="E6" s="86">
        <v>-420</v>
      </c>
      <c r="F6" s="87">
        <f t="shared" ref="F6:F20" si="1">SUM(G6:X6)</f>
        <v>6290.56</v>
      </c>
      <c r="G6" s="84"/>
      <c r="H6" s="84"/>
      <c r="I6" s="84"/>
      <c r="J6" s="84"/>
      <c r="K6" s="84">
        <v>10.56</v>
      </c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8">
        <f>C6+E6</f>
        <v>6280</v>
      </c>
      <c r="Y6" s="89"/>
      <c r="Z6" s="89"/>
      <c r="AA6" s="83" t="s">
        <v>209</v>
      </c>
      <c r="AB6" s="83" t="s">
        <v>210</v>
      </c>
      <c r="AC6" s="83"/>
      <c r="AD6" s="90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69" customFormat="1" ht="20.100000000000001" customHeight="1">
      <c r="A7" s="93">
        <v>2</v>
      </c>
      <c r="B7" s="94" t="s">
        <v>211</v>
      </c>
      <c r="C7" s="95">
        <v>2500</v>
      </c>
      <c r="D7" s="96" t="s">
        <v>212</v>
      </c>
      <c r="E7" s="97"/>
      <c r="F7" s="89">
        <f t="shared" si="1"/>
        <v>4900</v>
      </c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>
        <v>2400</v>
      </c>
      <c r="S7" s="98"/>
      <c r="T7" s="98"/>
      <c r="U7" s="98"/>
      <c r="V7" s="98"/>
      <c r="W7" s="98"/>
      <c r="X7" s="88">
        <f t="shared" ref="X7:X20" si="2">C7+E7</f>
        <v>2500</v>
      </c>
      <c r="Y7" s="89"/>
      <c r="Z7" s="89"/>
      <c r="AA7" s="94" t="s">
        <v>213</v>
      </c>
      <c r="AB7" s="94" t="s">
        <v>210</v>
      </c>
      <c r="AC7" s="94"/>
      <c r="AD7" s="99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</row>
    <row r="8" spans="1:42" s="69" customFormat="1" ht="20.100000000000001" customHeight="1">
      <c r="A8" s="93">
        <v>3</v>
      </c>
      <c r="B8" s="100" t="s">
        <v>214</v>
      </c>
      <c r="C8" s="98">
        <v>4300</v>
      </c>
      <c r="D8" s="96" t="s">
        <v>215</v>
      </c>
      <c r="E8" s="97"/>
      <c r="F8" s="89">
        <f t="shared" si="1"/>
        <v>5161.01</v>
      </c>
      <c r="G8" s="98"/>
      <c r="H8" s="98"/>
      <c r="I8" s="98"/>
      <c r="J8" s="98"/>
      <c r="K8" s="98"/>
      <c r="L8" s="98">
        <f>25+150+69</f>
        <v>244</v>
      </c>
      <c r="M8" s="98">
        <f>60+45</f>
        <v>105</v>
      </c>
      <c r="N8" s="98">
        <v>70</v>
      </c>
      <c r="O8" s="98">
        <v>146.21</v>
      </c>
      <c r="P8" s="98">
        <v>10.8</v>
      </c>
      <c r="Q8" s="98"/>
      <c r="R8" s="98">
        <f>200+85</f>
        <v>285</v>
      </c>
      <c r="S8" s="98"/>
      <c r="T8" s="98"/>
      <c r="U8" s="98"/>
      <c r="V8" s="98"/>
      <c r="W8" s="98"/>
      <c r="X8" s="88">
        <f t="shared" si="2"/>
        <v>4300</v>
      </c>
      <c r="Y8" s="89"/>
      <c r="Z8" s="89"/>
      <c r="AA8" s="100" t="s">
        <v>216</v>
      </c>
      <c r="AB8" s="94" t="s">
        <v>210</v>
      </c>
      <c r="AC8" s="94"/>
      <c r="AD8" s="101"/>
    </row>
    <row r="9" spans="1:42" s="69" customFormat="1" ht="20.100000000000001" customHeight="1">
      <c r="A9" s="93">
        <v>4</v>
      </c>
      <c r="B9" s="94" t="s">
        <v>217</v>
      </c>
      <c r="C9" s="95">
        <v>5000</v>
      </c>
      <c r="D9" s="96" t="s">
        <v>215</v>
      </c>
      <c r="E9" s="97">
        <v>-1979</v>
      </c>
      <c r="F9" s="89">
        <f t="shared" si="1"/>
        <v>6042</v>
      </c>
      <c r="G9" s="97">
        <v>3021</v>
      </c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88">
        <f t="shared" si="2"/>
        <v>3021</v>
      </c>
      <c r="Y9" s="89"/>
      <c r="Z9" s="89"/>
      <c r="AA9" s="100" t="s">
        <v>216</v>
      </c>
      <c r="AB9" s="94" t="s">
        <v>210</v>
      </c>
      <c r="AC9" s="94"/>
      <c r="AD9" s="101"/>
    </row>
    <row r="10" spans="1:42" s="69" customFormat="1" ht="20.100000000000001" customHeight="1">
      <c r="A10" s="93">
        <v>5</v>
      </c>
      <c r="B10" s="94" t="s">
        <v>218</v>
      </c>
      <c r="C10" s="95">
        <v>700</v>
      </c>
      <c r="D10" s="96" t="s">
        <v>215</v>
      </c>
      <c r="E10" s="97"/>
      <c r="F10" s="89">
        <f t="shared" si="1"/>
        <v>1400</v>
      </c>
      <c r="G10" s="97">
        <f>600+50</f>
        <v>650</v>
      </c>
      <c r="H10" s="97"/>
      <c r="I10" s="97">
        <v>50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88">
        <f t="shared" si="2"/>
        <v>700</v>
      </c>
      <c r="Y10" s="89"/>
      <c r="Z10" s="89"/>
      <c r="AA10" s="94"/>
      <c r="AB10" s="94"/>
      <c r="AC10" s="94"/>
      <c r="AD10" s="101"/>
    </row>
    <row r="11" spans="1:42" s="69" customFormat="1" ht="20.100000000000001" customHeight="1">
      <c r="A11" s="93">
        <v>6</v>
      </c>
      <c r="B11" s="94" t="s">
        <v>219</v>
      </c>
      <c r="C11" s="95">
        <v>2500</v>
      </c>
      <c r="D11" s="96" t="s">
        <v>212</v>
      </c>
      <c r="E11" s="97">
        <v>-56</v>
      </c>
      <c r="F11" s="89">
        <f t="shared" si="1"/>
        <v>4509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>
        <v>2065</v>
      </c>
      <c r="S11" s="98"/>
      <c r="T11" s="98"/>
      <c r="U11" s="98"/>
      <c r="V11" s="98"/>
      <c r="W11" s="98"/>
      <c r="X11" s="88">
        <f t="shared" si="2"/>
        <v>2444</v>
      </c>
      <c r="Y11" s="89"/>
      <c r="Z11" s="89"/>
      <c r="AA11" s="100" t="s">
        <v>216</v>
      </c>
      <c r="AB11" s="94" t="s">
        <v>210</v>
      </c>
      <c r="AC11" s="94"/>
      <c r="AD11" s="101"/>
    </row>
    <row r="12" spans="1:42" s="69" customFormat="1" ht="20.100000000000001" customHeight="1">
      <c r="A12" s="93">
        <v>7</v>
      </c>
      <c r="B12" s="94" t="s">
        <v>220</v>
      </c>
      <c r="C12" s="95">
        <v>3400</v>
      </c>
      <c r="D12" s="96" t="s">
        <v>208</v>
      </c>
      <c r="E12" s="97"/>
      <c r="F12" s="89">
        <f t="shared" si="1"/>
        <v>6107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>
        <f>2457+250</f>
        <v>2707</v>
      </c>
      <c r="S12" s="98"/>
      <c r="T12" s="98"/>
      <c r="U12" s="98"/>
      <c r="V12" s="98"/>
      <c r="W12" s="98"/>
      <c r="X12" s="88">
        <f t="shared" si="2"/>
        <v>3400</v>
      </c>
      <c r="Y12" s="89"/>
      <c r="Z12" s="89"/>
      <c r="AA12" s="100" t="s">
        <v>216</v>
      </c>
      <c r="AB12" s="94" t="s">
        <v>210</v>
      </c>
      <c r="AC12" s="94"/>
      <c r="AD12" s="101"/>
    </row>
    <row r="13" spans="1:42" s="69" customFormat="1" ht="20.100000000000001" customHeight="1">
      <c r="A13" s="93">
        <v>8</v>
      </c>
      <c r="B13" s="94" t="s">
        <v>221</v>
      </c>
      <c r="C13" s="95">
        <v>1000</v>
      </c>
      <c r="D13" s="96" t="s">
        <v>215</v>
      </c>
      <c r="E13" s="97"/>
      <c r="F13" s="89">
        <f t="shared" si="1"/>
        <v>2000</v>
      </c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>
        <v>1000</v>
      </c>
      <c r="S13" s="97"/>
      <c r="T13" s="97"/>
      <c r="U13" s="97"/>
      <c r="V13" s="97"/>
      <c r="W13" s="97"/>
      <c r="X13" s="88">
        <f t="shared" si="2"/>
        <v>1000</v>
      </c>
      <c r="Y13" s="89"/>
      <c r="Z13" s="89"/>
      <c r="AA13" s="94"/>
      <c r="AB13" s="94"/>
      <c r="AC13" s="94"/>
      <c r="AD13" s="101"/>
    </row>
    <row r="14" spans="1:42" s="69" customFormat="1" ht="59.25" customHeight="1">
      <c r="A14" s="93">
        <v>9</v>
      </c>
      <c r="B14" s="100" t="s">
        <v>222</v>
      </c>
      <c r="C14" s="95">
        <v>10000</v>
      </c>
      <c r="D14" s="96" t="s">
        <v>223</v>
      </c>
      <c r="E14" s="97">
        <v>3055</v>
      </c>
      <c r="F14" s="89">
        <f t="shared" si="1"/>
        <v>14341.33</v>
      </c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8">
        <f>60+10+30</f>
        <v>100</v>
      </c>
      <c r="R14" s="97"/>
      <c r="S14" s="97">
        <v>82.33</v>
      </c>
      <c r="T14" s="97">
        <v>35</v>
      </c>
      <c r="U14" s="97">
        <f>77+10</f>
        <v>87</v>
      </c>
      <c r="V14" s="97">
        <v>12</v>
      </c>
      <c r="W14" s="97">
        <v>970</v>
      </c>
      <c r="X14" s="88">
        <f t="shared" si="2"/>
        <v>13055</v>
      </c>
      <c r="Y14" s="89">
        <v>9847</v>
      </c>
      <c r="Z14" s="89" t="s">
        <v>224</v>
      </c>
      <c r="AA14" s="100" t="s">
        <v>216</v>
      </c>
      <c r="AB14" s="94" t="s">
        <v>210</v>
      </c>
      <c r="AC14" s="94"/>
      <c r="AD14" s="101"/>
    </row>
    <row r="15" spans="1:42" s="69" customFormat="1" ht="20.100000000000001" customHeight="1">
      <c r="A15" s="93">
        <v>10</v>
      </c>
      <c r="B15" s="94" t="s">
        <v>225</v>
      </c>
      <c r="C15" s="95">
        <v>1000</v>
      </c>
      <c r="D15" s="96" t="s">
        <v>208</v>
      </c>
      <c r="E15" s="97">
        <v>-800</v>
      </c>
      <c r="F15" s="89">
        <f t="shared" si="1"/>
        <v>400</v>
      </c>
      <c r="G15" s="98"/>
      <c r="H15" s="98"/>
      <c r="I15" s="98"/>
      <c r="J15" s="98"/>
      <c r="K15" s="98"/>
      <c r="L15" s="98"/>
      <c r="M15" s="98"/>
      <c r="N15" s="98"/>
      <c r="O15" s="98">
        <v>200</v>
      </c>
      <c r="P15" s="98"/>
      <c r="Q15" s="98"/>
      <c r="R15" s="98"/>
      <c r="S15" s="98"/>
      <c r="T15" s="98"/>
      <c r="U15" s="98"/>
      <c r="V15" s="98"/>
      <c r="W15" s="98"/>
      <c r="X15" s="88">
        <f t="shared" si="2"/>
        <v>200</v>
      </c>
      <c r="Y15" s="89"/>
      <c r="Z15" s="89"/>
      <c r="AA15" s="100" t="s">
        <v>216</v>
      </c>
      <c r="AB15" s="94" t="s">
        <v>210</v>
      </c>
      <c r="AC15" s="94" t="s">
        <v>226</v>
      </c>
      <c r="AD15" s="101"/>
    </row>
    <row r="16" spans="1:42" s="69" customFormat="1" ht="20.100000000000001" customHeight="1">
      <c r="A16" s="93">
        <v>11</v>
      </c>
      <c r="B16" s="94" t="s">
        <v>227</v>
      </c>
      <c r="C16" s="95">
        <v>5000</v>
      </c>
      <c r="D16" s="96" t="s">
        <v>208</v>
      </c>
      <c r="E16" s="97"/>
      <c r="F16" s="89">
        <f t="shared" si="1"/>
        <v>6648</v>
      </c>
      <c r="G16" s="98"/>
      <c r="H16" s="98"/>
      <c r="I16" s="98"/>
      <c r="J16" s="98"/>
      <c r="K16" s="98"/>
      <c r="L16" s="98"/>
      <c r="M16" s="98"/>
      <c r="N16" s="98"/>
      <c r="O16" s="98">
        <f>200+1390+58</f>
        <v>1648</v>
      </c>
      <c r="P16" s="98"/>
      <c r="Q16" s="98"/>
      <c r="R16" s="98"/>
      <c r="S16" s="98"/>
      <c r="T16" s="98"/>
      <c r="U16" s="98"/>
      <c r="V16" s="98"/>
      <c r="W16" s="98"/>
      <c r="X16" s="88">
        <f t="shared" si="2"/>
        <v>5000</v>
      </c>
      <c r="Y16" s="89"/>
      <c r="Z16" s="89"/>
      <c r="AA16" s="100" t="s">
        <v>216</v>
      </c>
      <c r="AB16" s="94" t="s">
        <v>210</v>
      </c>
      <c r="AC16" s="94"/>
      <c r="AD16" s="101"/>
    </row>
    <row r="17" spans="1:30" s="69" customFormat="1" ht="20.100000000000001" customHeight="1">
      <c r="A17" s="93">
        <v>12</v>
      </c>
      <c r="B17" s="94" t="s">
        <v>228</v>
      </c>
      <c r="C17" s="95">
        <v>3000</v>
      </c>
      <c r="D17" s="96" t="s">
        <v>215</v>
      </c>
      <c r="E17" s="97">
        <v>1500</v>
      </c>
      <c r="F17" s="89">
        <f t="shared" si="1"/>
        <v>4500</v>
      </c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88">
        <f t="shared" si="2"/>
        <v>4500</v>
      </c>
      <c r="Y17" s="89"/>
      <c r="Z17" s="89"/>
      <c r="AA17" s="100" t="s">
        <v>229</v>
      </c>
      <c r="AB17" s="94" t="s">
        <v>230</v>
      </c>
      <c r="AC17" s="94"/>
      <c r="AD17" s="101"/>
    </row>
    <row r="18" spans="1:30" s="69" customFormat="1" ht="20.100000000000001" customHeight="1">
      <c r="A18" s="93">
        <v>13</v>
      </c>
      <c r="B18" s="102" t="s">
        <v>231</v>
      </c>
      <c r="C18" s="95">
        <v>2000</v>
      </c>
      <c r="D18" s="96" t="s">
        <v>208</v>
      </c>
      <c r="E18" s="97"/>
      <c r="F18" s="89">
        <f t="shared" si="1"/>
        <v>2000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88">
        <f t="shared" si="2"/>
        <v>2000</v>
      </c>
      <c r="Y18" s="89">
        <v>1099</v>
      </c>
      <c r="Z18" s="89"/>
      <c r="AA18" s="100" t="s">
        <v>232</v>
      </c>
      <c r="AB18" s="94" t="s">
        <v>210</v>
      </c>
      <c r="AC18" s="94"/>
      <c r="AD18" s="101"/>
    </row>
    <row r="19" spans="1:30" s="69" customFormat="1" ht="20.100000000000001" customHeight="1">
      <c r="A19" s="93">
        <v>14</v>
      </c>
      <c r="B19" s="94" t="s">
        <v>233</v>
      </c>
      <c r="C19" s="95">
        <v>1300</v>
      </c>
      <c r="D19" s="96" t="s">
        <v>215</v>
      </c>
      <c r="E19" s="97">
        <v>-1300</v>
      </c>
      <c r="F19" s="89">
        <f t="shared" si="1"/>
        <v>0</v>
      </c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88">
        <f t="shared" si="2"/>
        <v>0</v>
      </c>
      <c r="Y19" s="89"/>
      <c r="Z19" s="89"/>
      <c r="AA19" s="103" t="s">
        <v>234</v>
      </c>
      <c r="AB19" s="104"/>
      <c r="AC19" s="103" t="s">
        <v>235</v>
      </c>
      <c r="AD19" s="105" t="s">
        <v>236</v>
      </c>
    </row>
    <row r="20" spans="1:30" s="69" customFormat="1" ht="33" customHeight="1">
      <c r="A20" s="93">
        <v>15</v>
      </c>
      <c r="B20" s="94" t="s">
        <v>237</v>
      </c>
      <c r="C20" s="95">
        <v>1600</v>
      </c>
      <c r="D20" s="96" t="s">
        <v>215</v>
      </c>
      <c r="E20" s="97"/>
      <c r="F20" s="89">
        <f t="shared" si="1"/>
        <v>3200</v>
      </c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>
        <f>779.05+820.95</f>
        <v>1600</v>
      </c>
      <c r="T20" s="97"/>
      <c r="U20" s="97"/>
      <c r="V20" s="97"/>
      <c r="W20" s="97"/>
      <c r="X20" s="88">
        <f t="shared" si="2"/>
        <v>1600</v>
      </c>
      <c r="Y20" s="89"/>
      <c r="Z20" s="89"/>
      <c r="AA20" s="94"/>
      <c r="AB20" s="94"/>
      <c r="AC20" s="94"/>
      <c r="AD20" s="101"/>
    </row>
  </sheetData>
  <mergeCells count="14">
    <mergeCell ref="AA3:AA4"/>
    <mergeCell ref="AB3:AB4"/>
    <mergeCell ref="AC3:AC4"/>
    <mergeCell ref="AD3:AD4"/>
    <mergeCell ref="A1:AD1"/>
    <mergeCell ref="A2:E2"/>
    <mergeCell ref="A3:A4"/>
    <mergeCell ref="B3:B4"/>
    <mergeCell ref="C3:C4"/>
    <mergeCell ref="D3:D4"/>
    <mergeCell ref="E3:E4"/>
    <mergeCell ref="G3:X4"/>
    <mergeCell ref="Y3:Y4"/>
    <mergeCell ref="Z3:Z4"/>
  </mergeCells>
  <phoneticPr fontId="16" type="noConversion"/>
  <printOptions horizontalCentered="1"/>
  <pageMargins left="0.19685039370078741" right="0.27559055118110237" top="0.39370078740157483" bottom="0.43307086614173229" header="0.27559055118110237" footer="0.19685039370078741"/>
  <pageSetup paperSize="9" fitToHeight="0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14"/>
  <sheetViews>
    <sheetView zoomScaleSheetLayoutView="110" workbookViewId="0">
      <selection activeCell="L12" sqref="L12"/>
    </sheetView>
  </sheetViews>
  <sheetFormatPr defaultColWidth="9" defaultRowHeight="20.100000000000001" customHeight="1"/>
  <cols>
    <col min="1" max="1" width="10.75" style="62" customWidth="1"/>
    <col min="2" max="2" width="31" style="62" customWidth="1"/>
    <col min="3" max="3" width="12.125" style="62" customWidth="1"/>
    <col min="4" max="6" width="17.75" style="62" customWidth="1"/>
    <col min="7" max="7" width="23.125" style="62" customWidth="1"/>
    <col min="8" max="256" width="9" style="62"/>
    <col min="257" max="257" width="15.25" style="62" customWidth="1"/>
    <col min="258" max="258" width="31" style="62" customWidth="1"/>
    <col min="259" max="259" width="12.125" style="62" customWidth="1"/>
    <col min="260" max="262" width="17.75" style="62" customWidth="1"/>
    <col min="263" max="263" width="28.75" style="62" customWidth="1"/>
    <col min="264" max="512" width="9" style="62"/>
    <col min="513" max="513" width="15.25" style="62" customWidth="1"/>
    <col min="514" max="514" width="31" style="62" customWidth="1"/>
    <col min="515" max="515" width="12.125" style="62" customWidth="1"/>
    <col min="516" max="518" width="17.75" style="62" customWidth="1"/>
    <col min="519" max="519" width="28.75" style="62" customWidth="1"/>
    <col min="520" max="768" width="9" style="62"/>
    <col min="769" max="769" width="15.25" style="62" customWidth="1"/>
    <col min="770" max="770" width="31" style="62" customWidth="1"/>
    <col min="771" max="771" width="12.125" style="62" customWidth="1"/>
    <col min="772" max="774" width="17.75" style="62" customWidth="1"/>
    <col min="775" max="775" width="28.75" style="62" customWidth="1"/>
    <col min="776" max="1024" width="9" style="62"/>
    <col min="1025" max="1025" width="15.25" style="62" customWidth="1"/>
    <col min="1026" max="1026" width="31" style="62" customWidth="1"/>
    <col min="1027" max="1027" width="12.125" style="62" customWidth="1"/>
    <col min="1028" max="1030" width="17.75" style="62" customWidth="1"/>
    <col min="1031" max="1031" width="28.75" style="62" customWidth="1"/>
    <col min="1032" max="1280" width="9" style="62"/>
    <col min="1281" max="1281" width="15.25" style="62" customWidth="1"/>
    <col min="1282" max="1282" width="31" style="62" customWidth="1"/>
    <col min="1283" max="1283" width="12.125" style="62" customWidth="1"/>
    <col min="1284" max="1286" width="17.75" style="62" customWidth="1"/>
    <col min="1287" max="1287" width="28.75" style="62" customWidth="1"/>
    <col min="1288" max="1536" width="9" style="62"/>
    <col min="1537" max="1537" width="15.25" style="62" customWidth="1"/>
    <col min="1538" max="1538" width="31" style="62" customWidth="1"/>
    <col min="1539" max="1539" width="12.125" style="62" customWidth="1"/>
    <col min="1540" max="1542" width="17.75" style="62" customWidth="1"/>
    <col min="1543" max="1543" width="28.75" style="62" customWidth="1"/>
    <col min="1544" max="1792" width="9" style="62"/>
    <col min="1793" max="1793" width="15.25" style="62" customWidth="1"/>
    <col min="1794" max="1794" width="31" style="62" customWidth="1"/>
    <col min="1795" max="1795" width="12.125" style="62" customWidth="1"/>
    <col min="1796" max="1798" width="17.75" style="62" customWidth="1"/>
    <col min="1799" max="1799" width="28.75" style="62" customWidth="1"/>
    <col min="1800" max="2048" width="9" style="62"/>
    <col min="2049" max="2049" width="15.25" style="62" customWidth="1"/>
    <col min="2050" max="2050" width="31" style="62" customWidth="1"/>
    <col min="2051" max="2051" width="12.125" style="62" customWidth="1"/>
    <col min="2052" max="2054" width="17.75" style="62" customWidth="1"/>
    <col min="2055" max="2055" width="28.75" style="62" customWidth="1"/>
    <col min="2056" max="2304" width="9" style="62"/>
    <col min="2305" max="2305" width="15.25" style="62" customWidth="1"/>
    <col min="2306" max="2306" width="31" style="62" customWidth="1"/>
    <col min="2307" max="2307" width="12.125" style="62" customWidth="1"/>
    <col min="2308" max="2310" width="17.75" style="62" customWidth="1"/>
    <col min="2311" max="2311" width="28.75" style="62" customWidth="1"/>
    <col min="2312" max="2560" width="9" style="62"/>
    <col min="2561" max="2561" width="15.25" style="62" customWidth="1"/>
    <col min="2562" max="2562" width="31" style="62" customWidth="1"/>
    <col min="2563" max="2563" width="12.125" style="62" customWidth="1"/>
    <col min="2564" max="2566" width="17.75" style="62" customWidth="1"/>
    <col min="2567" max="2567" width="28.75" style="62" customWidth="1"/>
    <col min="2568" max="2816" width="9" style="62"/>
    <col min="2817" max="2817" width="15.25" style="62" customWidth="1"/>
    <col min="2818" max="2818" width="31" style="62" customWidth="1"/>
    <col min="2819" max="2819" width="12.125" style="62" customWidth="1"/>
    <col min="2820" max="2822" width="17.75" style="62" customWidth="1"/>
    <col min="2823" max="2823" width="28.75" style="62" customWidth="1"/>
    <col min="2824" max="3072" width="9" style="62"/>
    <col min="3073" max="3073" width="15.25" style="62" customWidth="1"/>
    <col min="3074" max="3074" width="31" style="62" customWidth="1"/>
    <col min="3075" max="3075" width="12.125" style="62" customWidth="1"/>
    <col min="3076" max="3078" width="17.75" style="62" customWidth="1"/>
    <col min="3079" max="3079" width="28.75" style="62" customWidth="1"/>
    <col min="3080" max="3328" width="9" style="62"/>
    <col min="3329" max="3329" width="15.25" style="62" customWidth="1"/>
    <col min="3330" max="3330" width="31" style="62" customWidth="1"/>
    <col min="3331" max="3331" width="12.125" style="62" customWidth="1"/>
    <col min="3332" max="3334" width="17.75" style="62" customWidth="1"/>
    <col min="3335" max="3335" width="28.75" style="62" customWidth="1"/>
    <col min="3336" max="3584" width="9" style="62"/>
    <col min="3585" max="3585" width="15.25" style="62" customWidth="1"/>
    <col min="3586" max="3586" width="31" style="62" customWidth="1"/>
    <col min="3587" max="3587" width="12.125" style="62" customWidth="1"/>
    <col min="3588" max="3590" width="17.75" style="62" customWidth="1"/>
    <col min="3591" max="3591" width="28.75" style="62" customWidth="1"/>
    <col min="3592" max="3840" width="9" style="62"/>
    <col min="3841" max="3841" width="15.25" style="62" customWidth="1"/>
    <col min="3842" max="3842" width="31" style="62" customWidth="1"/>
    <col min="3843" max="3843" width="12.125" style="62" customWidth="1"/>
    <col min="3844" max="3846" width="17.75" style="62" customWidth="1"/>
    <col min="3847" max="3847" width="28.75" style="62" customWidth="1"/>
    <col min="3848" max="4096" width="9" style="62"/>
    <col min="4097" max="4097" width="15.25" style="62" customWidth="1"/>
    <col min="4098" max="4098" width="31" style="62" customWidth="1"/>
    <col min="4099" max="4099" width="12.125" style="62" customWidth="1"/>
    <col min="4100" max="4102" width="17.75" style="62" customWidth="1"/>
    <col min="4103" max="4103" width="28.75" style="62" customWidth="1"/>
    <col min="4104" max="4352" width="9" style="62"/>
    <col min="4353" max="4353" width="15.25" style="62" customWidth="1"/>
    <col min="4354" max="4354" width="31" style="62" customWidth="1"/>
    <col min="4355" max="4355" width="12.125" style="62" customWidth="1"/>
    <col min="4356" max="4358" width="17.75" style="62" customWidth="1"/>
    <col min="4359" max="4359" width="28.75" style="62" customWidth="1"/>
    <col min="4360" max="4608" width="9" style="62"/>
    <col min="4609" max="4609" width="15.25" style="62" customWidth="1"/>
    <col min="4610" max="4610" width="31" style="62" customWidth="1"/>
    <col min="4611" max="4611" width="12.125" style="62" customWidth="1"/>
    <col min="4612" max="4614" width="17.75" style="62" customWidth="1"/>
    <col min="4615" max="4615" width="28.75" style="62" customWidth="1"/>
    <col min="4616" max="4864" width="9" style="62"/>
    <col min="4865" max="4865" width="15.25" style="62" customWidth="1"/>
    <col min="4866" max="4866" width="31" style="62" customWidth="1"/>
    <col min="4867" max="4867" width="12.125" style="62" customWidth="1"/>
    <col min="4868" max="4870" width="17.75" style="62" customWidth="1"/>
    <col min="4871" max="4871" width="28.75" style="62" customWidth="1"/>
    <col min="4872" max="5120" width="9" style="62"/>
    <col min="5121" max="5121" width="15.25" style="62" customWidth="1"/>
    <col min="5122" max="5122" width="31" style="62" customWidth="1"/>
    <col min="5123" max="5123" width="12.125" style="62" customWidth="1"/>
    <col min="5124" max="5126" width="17.75" style="62" customWidth="1"/>
    <col min="5127" max="5127" width="28.75" style="62" customWidth="1"/>
    <col min="5128" max="5376" width="9" style="62"/>
    <col min="5377" max="5377" width="15.25" style="62" customWidth="1"/>
    <col min="5378" max="5378" width="31" style="62" customWidth="1"/>
    <col min="5379" max="5379" width="12.125" style="62" customWidth="1"/>
    <col min="5380" max="5382" width="17.75" style="62" customWidth="1"/>
    <col min="5383" max="5383" width="28.75" style="62" customWidth="1"/>
    <col min="5384" max="5632" width="9" style="62"/>
    <col min="5633" max="5633" width="15.25" style="62" customWidth="1"/>
    <col min="5634" max="5634" width="31" style="62" customWidth="1"/>
    <col min="5635" max="5635" width="12.125" style="62" customWidth="1"/>
    <col min="5636" max="5638" width="17.75" style="62" customWidth="1"/>
    <col min="5639" max="5639" width="28.75" style="62" customWidth="1"/>
    <col min="5640" max="5888" width="9" style="62"/>
    <col min="5889" max="5889" width="15.25" style="62" customWidth="1"/>
    <col min="5890" max="5890" width="31" style="62" customWidth="1"/>
    <col min="5891" max="5891" width="12.125" style="62" customWidth="1"/>
    <col min="5892" max="5894" width="17.75" style="62" customWidth="1"/>
    <col min="5895" max="5895" width="28.75" style="62" customWidth="1"/>
    <col min="5896" max="6144" width="9" style="62"/>
    <col min="6145" max="6145" width="15.25" style="62" customWidth="1"/>
    <col min="6146" max="6146" width="31" style="62" customWidth="1"/>
    <col min="6147" max="6147" width="12.125" style="62" customWidth="1"/>
    <col min="6148" max="6150" width="17.75" style="62" customWidth="1"/>
    <col min="6151" max="6151" width="28.75" style="62" customWidth="1"/>
    <col min="6152" max="6400" width="9" style="62"/>
    <col min="6401" max="6401" width="15.25" style="62" customWidth="1"/>
    <col min="6402" max="6402" width="31" style="62" customWidth="1"/>
    <col min="6403" max="6403" width="12.125" style="62" customWidth="1"/>
    <col min="6404" max="6406" width="17.75" style="62" customWidth="1"/>
    <col min="6407" max="6407" width="28.75" style="62" customWidth="1"/>
    <col min="6408" max="6656" width="9" style="62"/>
    <col min="6657" max="6657" width="15.25" style="62" customWidth="1"/>
    <col min="6658" max="6658" width="31" style="62" customWidth="1"/>
    <col min="6659" max="6659" width="12.125" style="62" customWidth="1"/>
    <col min="6660" max="6662" width="17.75" style="62" customWidth="1"/>
    <col min="6663" max="6663" width="28.75" style="62" customWidth="1"/>
    <col min="6664" max="6912" width="9" style="62"/>
    <col min="6913" max="6913" width="15.25" style="62" customWidth="1"/>
    <col min="6914" max="6914" width="31" style="62" customWidth="1"/>
    <col min="6915" max="6915" width="12.125" style="62" customWidth="1"/>
    <col min="6916" max="6918" width="17.75" style="62" customWidth="1"/>
    <col min="6919" max="6919" width="28.75" style="62" customWidth="1"/>
    <col min="6920" max="7168" width="9" style="62"/>
    <col min="7169" max="7169" width="15.25" style="62" customWidth="1"/>
    <col min="7170" max="7170" width="31" style="62" customWidth="1"/>
    <col min="7171" max="7171" width="12.125" style="62" customWidth="1"/>
    <col min="7172" max="7174" width="17.75" style="62" customWidth="1"/>
    <col min="7175" max="7175" width="28.75" style="62" customWidth="1"/>
    <col min="7176" max="7424" width="9" style="62"/>
    <col min="7425" max="7425" width="15.25" style="62" customWidth="1"/>
    <col min="7426" max="7426" width="31" style="62" customWidth="1"/>
    <col min="7427" max="7427" width="12.125" style="62" customWidth="1"/>
    <col min="7428" max="7430" width="17.75" style="62" customWidth="1"/>
    <col min="7431" max="7431" width="28.75" style="62" customWidth="1"/>
    <col min="7432" max="7680" width="9" style="62"/>
    <col min="7681" max="7681" width="15.25" style="62" customWidth="1"/>
    <col min="7682" max="7682" width="31" style="62" customWidth="1"/>
    <col min="7683" max="7683" width="12.125" style="62" customWidth="1"/>
    <col min="7684" max="7686" width="17.75" style="62" customWidth="1"/>
    <col min="7687" max="7687" width="28.75" style="62" customWidth="1"/>
    <col min="7688" max="7936" width="9" style="62"/>
    <col min="7937" max="7937" width="15.25" style="62" customWidth="1"/>
    <col min="7938" max="7938" width="31" style="62" customWidth="1"/>
    <col min="7939" max="7939" width="12.125" style="62" customWidth="1"/>
    <col min="7940" max="7942" width="17.75" style="62" customWidth="1"/>
    <col min="7943" max="7943" width="28.75" style="62" customWidth="1"/>
    <col min="7944" max="8192" width="9" style="62"/>
    <col min="8193" max="8193" width="15.25" style="62" customWidth="1"/>
    <col min="8194" max="8194" width="31" style="62" customWidth="1"/>
    <col min="8195" max="8195" width="12.125" style="62" customWidth="1"/>
    <col min="8196" max="8198" width="17.75" style="62" customWidth="1"/>
    <col min="8199" max="8199" width="28.75" style="62" customWidth="1"/>
    <col min="8200" max="8448" width="9" style="62"/>
    <col min="8449" max="8449" width="15.25" style="62" customWidth="1"/>
    <col min="8450" max="8450" width="31" style="62" customWidth="1"/>
    <col min="8451" max="8451" width="12.125" style="62" customWidth="1"/>
    <col min="8452" max="8454" width="17.75" style="62" customWidth="1"/>
    <col min="8455" max="8455" width="28.75" style="62" customWidth="1"/>
    <col min="8456" max="8704" width="9" style="62"/>
    <col min="8705" max="8705" width="15.25" style="62" customWidth="1"/>
    <col min="8706" max="8706" width="31" style="62" customWidth="1"/>
    <col min="8707" max="8707" width="12.125" style="62" customWidth="1"/>
    <col min="8708" max="8710" width="17.75" style="62" customWidth="1"/>
    <col min="8711" max="8711" width="28.75" style="62" customWidth="1"/>
    <col min="8712" max="8960" width="9" style="62"/>
    <col min="8961" max="8961" width="15.25" style="62" customWidth="1"/>
    <col min="8962" max="8962" width="31" style="62" customWidth="1"/>
    <col min="8963" max="8963" width="12.125" style="62" customWidth="1"/>
    <col min="8964" max="8966" width="17.75" style="62" customWidth="1"/>
    <col min="8967" max="8967" width="28.75" style="62" customWidth="1"/>
    <col min="8968" max="9216" width="9" style="62"/>
    <col min="9217" max="9217" width="15.25" style="62" customWidth="1"/>
    <col min="9218" max="9218" width="31" style="62" customWidth="1"/>
    <col min="9219" max="9219" width="12.125" style="62" customWidth="1"/>
    <col min="9220" max="9222" width="17.75" style="62" customWidth="1"/>
    <col min="9223" max="9223" width="28.75" style="62" customWidth="1"/>
    <col min="9224" max="9472" width="9" style="62"/>
    <col min="9473" max="9473" width="15.25" style="62" customWidth="1"/>
    <col min="9474" max="9474" width="31" style="62" customWidth="1"/>
    <col min="9475" max="9475" width="12.125" style="62" customWidth="1"/>
    <col min="9476" max="9478" width="17.75" style="62" customWidth="1"/>
    <col min="9479" max="9479" width="28.75" style="62" customWidth="1"/>
    <col min="9480" max="9728" width="9" style="62"/>
    <col min="9729" max="9729" width="15.25" style="62" customWidth="1"/>
    <col min="9730" max="9730" width="31" style="62" customWidth="1"/>
    <col min="9731" max="9731" width="12.125" style="62" customWidth="1"/>
    <col min="9732" max="9734" width="17.75" style="62" customWidth="1"/>
    <col min="9735" max="9735" width="28.75" style="62" customWidth="1"/>
    <col min="9736" max="9984" width="9" style="62"/>
    <col min="9985" max="9985" width="15.25" style="62" customWidth="1"/>
    <col min="9986" max="9986" width="31" style="62" customWidth="1"/>
    <col min="9987" max="9987" width="12.125" style="62" customWidth="1"/>
    <col min="9988" max="9990" width="17.75" style="62" customWidth="1"/>
    <col min="9991" max="9991" width="28.75" style="62" customWidth="1"/>
    <col min="9992" max="10240" width="9" style="62"/>
    <col min="10241" max="10241" width="15.25" style="62" customWidth="1"/>
    <col min="10242" max="10242" width="31" style="62" customWidth="1"/>
    <col min="10243" max="10243" width="12.125" style="62" customWidth="1"/>
    <col min="10244" max="10246" width="17.75" style="62" customWidth="1"/>
    <col min="10247" max="10247" width="28.75" style="62" customWidth="1"/>
    <col min="10248" max="10496" width="9" style="62"/>
    <col min="10497" max="10497" width="15.25" style="62" customWidth="1"/>
    <col min="10498" max="10498" width="31" style="62" customWidth="1"/>
    <col min="10499" max="10499" width="12.125" style="62" customWidth="1"/>
    <col min="10500" max="10502" width="17.75" style="62" customWidth="1"/>
    <col min="10503" max="10503" width="28.75" style="62" customWidth="1"/>
    <col min="10504" max="10752" width="9" style="62"/>
    <col min="10753" max="10753" width="15.25" style="62" customWidth="1"/>
    <col min="10754" max="10754" width="31" style="62" customWidth="1"/>
    <col min="10755" max="10755" width="12.125" style="62" customWidth="1"/>
    <col min="10756" max="10758" width="17.75" style="62" customWidth="1"/>
    <col min="10759" max="10759" width="28.75" style="62" customWidth="1"/>
    <col min="10760" max="11008" width="9" style="62"/>
    <col min="11009" max="11009" width="15.25" style="62" customWidth="1"/>
    <col min="11010" max="11010" width="31" style="62" customWidth="1"/>
    <col min="11011" max="11011" width="12.125" style="62" customWidth="1"/>
    <col min="11012" max="11014" width="17.75" style="62" customWidth="1"/>
    <col min="11015" max="11015" width="28.75" style="62" customWidth="1"/>
    <col min="11016" max="11264" width="9" style="62"/>
    <col min="11265" max="11265" width="15.25" style="62" customWidth="1"/>
    <col min="11266" max="11266" width="31" style="62" customWidth="1"/>
    <col min="11267" max="11267" width="12.125" style="62" customWidth="1"/>
    <col min="11268" max="11270" width="17.75" style="62" customWidth="1"/>
    <col min="11271" max="11271" width="28.75" style="62" customWidth="1"/>
    <col min="11272" max="11520" width="9" style="62"/>
    <col min="11521" max="11521" width="15.25" style="62" customWidth="1"/>
    <col min="11522" max="11522" width="31" style="62" customWidth="1"/>
    <col min="11523" max="11523" width="12.125" style="62" customWidth="1"/>
    <col min="11524" max="11526" width="17.75" style="62" customWidth="1"/>
    <col min="11527" max="11527" width="28.75" style="62" customWidth="1"/>
    <col min="11528" max="11776" width="9" style="62"/>
    <col min="11777" max="11777" width="15.25" style="62" customWidth="1"/>
    <col min="11778" max="11778" width="31" style="62" customWidth="1"/>
    <col min="11779" max="11779" width="12.125" style="62" customWidth="1"/>
    <col min="11780" max="11782" width="17.75" style="62" customWidth="1"/>
    <col min="11783" max="11783" width="28.75" style="62" customWidth="1"/>
    <col min="11784" max="12032" width="9" style="62"/>
    <col min="12033" max="12033" width="15.25" style="62" customWidth="1"/>
    <col min="12034" max="12034" width="31" style="62" customWidth="1"/>
    <col min="12035" max="12035" width="12.125" style="62" customWidth="1"/>
    <col min="12036" max="12038" width="17.75" style="62" customWidth="1"/>
    <col min="12039" max="12039" width="28.75" style="62" customWidth="1"/>
    <col min="12040" max="12288" width="9" style="62"/>
    <col min="12289" max="12289" width="15.25" style="62" customWidth="1"/>
    <col min="12290" max="12290" width="31" style="62" customWidth="1"/>
    <col min="12291" max="12291" width="12.125" style="62" customWidth="1"/>
    <col min="12292" max="12294" width="17.75" style="62" customWidth="1"/>
    <col min="12295" max="12295" width="28.75" style="62" customWidth="1"/>
    <col min="12296" max="12544" width="9" style="62"/>
    <col min="12545" max="12545" width="15.25" style="62" customWidth="1"/>
    <col min="12546" max="12546" width="31" style="62" customWidth="1"/>
    <col min="12547" max="12547" width="12.125" style="62" customWidth="1"/>
    <col min="12548" max="12550" width="17.75" style="62" customWidth="1"/>
    <col min="12551" max="12551" width="28.75" style="62" customWidth="1"/>
    <col min="12552" max="12800" width="9" style="62"/>
    <col min="12801" max="12801" width="15.25" style="62" customWidth="1"/>
    <col min="12802" max="12802" width="31" style="62" customWidth="1"/>
    <col min="12803" max="12803" width="12.125" style="62" customWidth="1"/>
    <col min="12804" max="12806" width="17.75" style="62" customWidth="1"/>
    <col min="12807" max="12807" width="28.75" style="62" customWidth="1"/>
    <col min="12808" max="13056" width="9" style="62"/>
    <col min="13057" max="13057" width="15.25" style="62" customWidth="1"/>
    <col min="13058" max="13058" width="31" style="62" customWidth="1"/>
    <col min="13059" max="13059" width="12.125" style="62" customWidth="1"/>
    <col min="13060" max="13062" width="17.75" style="62" customWidth="1"/>
    <col min="13063" max="13063" width="28.75" style="62" customWidth="1"/>
    <col min="13064" max="13312" width="9" style="62"/>
    <col min="13313" max="13313" width="15.25" style="62" customWidth="1"/>
    <col min="13314" max="13314" width="31" style="62" customWidth="1"/>
    <col min="13315" max="13315" width="12.125" style="62" customWidth="1"/>
    <col min="13316" max="13318" width="17.75" style="62" customWidth="1"/>
    <col min="13319" max="13319" width="28.75" style="62" customWidth="1"/>
    <col min="13320" max="13568" width="9" style="62"/>
    <col min="13569" max="13569" width="15.25" style="62" customWidth="1"/>
    <col min="13570" max="13570" width="31" style="62" customWidth="1"/>
    <col min="13571" max="13571" width="12.125" style="62" customWidth="1"/>
    <col min="13572" max="13574" width="17.75" style="62" customWidth="1"/>
    <col min="13575" max="13575" width="28.75" style="62" customWidth="1"/>
    <col min="13576" max="13824" width="9" style="62"/>
    <col min="13825" max="13825" width="15.25" style="62" customWidth="1"/>
    <col min="13826" max="13826" width="31" style="62" customWidth="1"/>
    <col min="13827" max="13827" width="12.125" style="62" customWidth="1"/>
    <col min="13828" max="13830" width="17.75" style="62" customWidth="1"/>
    <col min="13831" max="13831" width="28.75" style="62" customWidth="1"/>
    <col min="13832" max="14080" width="9" style="62"/>
    <col min="14081" max="14081" width="15.25" style="62" customWidth="1"/>
    <col min="14082" max="14082" width="31" style="62" customWidth="1"/>
    <col min="14083" max="14083" width="12.125" style="62" customWidth="1"/>
    <col min="14084" max="14086" width="17.75" style="62" customWidth="1"/>
    <col min="14087" max="14087" width="28.75" style="62" customWidth="1"/>
    <col min="14088" max="14336" width="9" style="62"/>
    <col min="14337" max="14337" width="15.25" style="62" customWidth="1"/>
    <col min="14338" max="14338" width="31" style="62" customWidth="1"/>
    <col min="14339" max="14339" width="12.125" style="62" customWidth="1"/>
    <col min="14340" max="14342" width="17.75" style="62" customWidth="1"/>
    <col min="14343" max="14343" width="28.75" style="62" customWidth="1"/>
    <col min="14344" max="14592" width="9" style="62"/>
    <col min="14593" max="14593" width="15.25" style="62" customWidth="1"/>
    <col min="14594" max="14594" width="31" style="62" customWidth="1"/>
    <col min="14595" max="14595" width="12.125" style="62" customWidth="1"/>
    <col min="14596" max="14598" width="17.75" style="62" customWidth="1"/>
    <col min="14599" max="14599" width="28.75" style="62" customWidth="1"/>
    <col min="14600" max="14848" width="9" style="62"/>
    <col min="14849" max="14849" width="15.25" style="62" customWidth="1"/>
    <col min="14850" max="14850" width="31" style="62" customWidth="1"/>
    <col min="14851" max="14851" width="12.125" style="62" customWidth="1"/>
    <col min="14852" max="14854" width="17.75" style="62" customWidth="1"/>
    <col min="14855" max="14855" width="28.75" style="62" customWidth="1"/>
    <col min="14856" max="15104" width="9" style="62"/>
    <col min="15105" max="15105" width="15.25" style="62" customWidth="1"/>
    <col min="15106" max="15106" width="31" style="62" customWidth="1"/>
    <col min="15107" max="15107" width="12.125" style="62" customWidth="1"/>
    <col min="15108" max="15110" width="17.75" style="62" customWidth="1"/>
    <col min="15111" max="15111" width="28.75" style="62" customWidth="1"/>
    <col min="15112" max="15360" width="9" style="62"/>
    <col min="15361" max="15361" width="15.25" style="62" customWidth="1"/>
    <col min="15362" max="15362" width="31" style="62" customWidth="1"/>
    <col min="15363" max="15363" width="12.125" style="62" customWidth="1"/>
    <col min="15364" max="15366" width="17.75" style="62" customWidth="1"/>
    <col min="15367" max="15367" width="28.75" style="62" customWidth="1"/>
    <col min="15368" max="15616" width="9" style="62"/>
    <col min="15617" max="15617" width="15.25" style="62" customWidth="1"/>
    <col min="15618" max="15618" width="31" style="62" customWidth="1"/>
    <col min="15619" max="15619" width="12.125" style="62" customWidth="1"/>
    <col min="15620" max="15622" width="17.75" style="62" customWidth="1"/>
    <col min="15623" max="15623" width="28.75" style="62" customWidth="1"/>
    <col min="15624" max="15872" width="9" style="62"/>
    <col min="15873" max="15873" width="15.25" style="62" customWidth="1"/>
    <col min="15874" max="15874" width="31" style="62" customWidth="1"/>
    <col min="15875" max="15875" width="12.125" style="62" customWidth="1"/>
    <col min="15876" max="15878" width="17.75" style="62" customWidth="1"/>
    <col min="15879" max="15879" width="28.75" style="62" customWidth="1"/>
    <col min="15880" max="16128" width="9" style="62"/>
    <col min="16129" max="16129" width="15.25" style="62" customWidth="1"/>
    <col min="16130" max="16130" width="31" style="62" customWidth="1"/>
    <col min="16131" max="16131" width="12.125" style="62" customWidth="1"/>
    <col min="16132" max="16134" width="17.75" style="62" customWidth="1"/>
    <col min="16135" max="16135" width="28.75" style="62" customWidth="1"/>
    <col min="16136" max="16384" width="9" style="62"/>
  </cols>
  <sheetData>
    <row r="1" spans="1:7" ht="35.25" customHeight="1">
      <c r="A1" s="169" t="s">
        <v>244</v>
      </c>
      <c r="B1" s="169"/>
      <c r="C1" s="169"/>
      <c r="D1" s="169"/>
      <c r="E1" s="169"/>
      <c r="F1" s="169"/>
      <c r="G1" s="169"/>
    </row>
    <row r="2" spans="1:7" ht="30" customHeight="1">
      <c r="A2" s="69" t="s">
        <v>245</v>
      </c>
      <c r="D2" s="170" t="s">
        <v>100</v>
      </c>
      <c r="E2" s="170"/>
      <c r="F2" s="170"/>
      <c r="G2" s="170"/>
    </row>
    <row r="3" spans="1:7" ht="28.5" customHeight="1">
      <c r="A3" s="171" t="s">
        <v>246</v>
      </c>
      <c r="B3" s="114" t="s">
        <v>247</v>
      </c>
      <c r="C3" s="171" t="s">
        <v>248</v>
      </c>
      <c r="D3" s="171"/>
      <c r="E3" s="172" t="s">
        <v>262</v>
      </c>
      <c r="F3" s="175" t="s">
        <v>263</v>
      </c>
      <c r="G3" s="171" t="s">
        <v>249</v>
      </c>
    </row>
    <row r="4" spans="1:7" ht="20.100000000000001" customHeight="1">
      <c r="A4" s="171"/>
      <c r="B4" s="171" t="s">
        <v>250</v>
      </c>
      <c r="C4" s="160" t="s">
        <v>251</v>
      </c>
      <c r="D4" s="171" t="s">
        <v>252</v>
      </c>
      <c r="E4" s="173"/>
      <c r="F4" s="176"/>
      <c r="G4" s="171"/>
    </row>
    <row r="5" spans="1:7" s="115" customFormat="1" ht="21.75" customHeight="1">
      <c r="A5" s="171"/>
      <c r="B5" s="171"/>
      <c r="C5" s="160"/>
      <c r="D5" s="171"/>
      <c r="E5" s="174"/>
      <c r="F5" s="177"/>
      <c r="G5" s="171"/>
    </row>
    <row r="6" spans="1:7" ht="38.25" customHeight="1">
      <c r="A6" s="116" t="s">
        <v>253</v>
      </c>
      <c r="B6" s="117"/>
      <c r="C6" s="118">
        <f>SUM(C7:C12)</f>
        <v>80000</v>
      </c>
      <c r="D6" s="117"/>
      <c r="E6" s="119">
        <f>SUM(E7:E12)</f>
        <v>1.1368683772161603E-12</v>
      </c>
      <c r="F6" s="118">
        <f>SUM(F7:F12)</f>
        <v>80000</v>
      </c>
      <c r="G6" s="117"/>
    </row>
    <row r="7" spans="1:7" ht="54.75" customHeight="1">
      <c r="A7" s="120">
        <v>1</v>
      </c>
      <c r="B7" s="121" t="s">
        <v>254</v>
      </c>
      <c r="C7" s="120">
        <v>4000</v>
      </c>
      <c r="D7" s="122" t="s">
        <v>255</v>
      </c>
      <c r="E7" s="120"/>
      <c r="F7" s="120">
        <v>4000</v>
      </c>
      <c r="G7" s="117"/>
    </row>
    <row r="8" spans="1:7" ht="33.75" customHeight="1">
      <c r="A8" s="120">
        <v>2</v>
      </c>
      <c r="B8" s="123" t="s">
        <v>256</v>
      </c>
      <c r="C8" s="120">
        <v>6400</v>
      </c>
      <c r="D8" s="122" t="s">
        <v>257</v>
      </c>
      <c r="E8" s="120">
        <v>-3800</v>
      </c>
      <c r="F8" s="120">
        <f>C8+E8</f>
        <v>2600</v>
      </c>
      <c r="G8" s="117"/>
    </row>
    <row r="9" spans="1:7" ht="38.25" customHeight="1">
      <c r="A9" s="120">
        <v>3</v>
      </c>
      <c r="B9" s="123" t="s">
        <v>258</v>
      </c>
      <c r="C9" s="120">
        <v>13600</v>
      </c>
      <c r="D9" s="122" t="s">
        <v>257</v>
      </c>
      <c r="E9" s="120">
        <v>20792.72</v>
      </c>
      <c r="F9" s="120">
        <f t="shared" ref="F9:F12" si="0">C9+E9</f>
        <v>34392.720000000001</v>
      </c>
      <c r="G9" s="117"/>
    </row>
    <row r="10" spans="1:7" ht="37.5" customHeight="1">
      <c r="A10" s="120">
        <v>4</v>
      </c>
      <c r="B10" s="123" t="s">
        <v>259</v>
      </c>
      <c r="C10" s="120">
        <v>20000</v>
      </c>
      <c r="D10" s="122" t="s">
        <v>257</v>
      </c>
      <c r="E10" s="120">
        <v>-8618.6</v>
      </c>
      <c r="F10" s="120">
        <f t="shared" si="0"/>
        <v>11381.4</v>
      </c>
      <c r="G10" s="117"/>
    </row>
    <row r="11" spans="1:7" ht="37.5" customHeight="1">
      <c r="A11" s="120">
        <v>5</v>
      </c>
      <c r="B11" s="123" t="s">
        <v>260</v>
      </c>
      <c r="C11" s="120">
        <v>24000</v>
      </c>
      <c r="D11" s="122" t="s">
        <v>257</v>
      </c>
      <c r="E11" s="120">
        <v>-7520.32</v>
      </c>
      <c r="F11" s="120">
        <f t="shared" si="0"/>
        <v>16479.68</v>
      </c>
      <c r="G11" s="117"/>
    </row>
    <row r="12" spans="1:7" ht="36" customHeight="1">
      <c r="A12" s="120">
        <v>6</v>
      </c>
      <c r="B12" s="123" t="s">
        <v>261</v>
      </c>
      <c r="C12" s="120">
        <v>12000</v>
      </c>
      <c r="D12" s="122" t="s">
        <v>257</v>
      </c>
      <c r="E12" s="120">
        <v>-853.8</v>
      </c>
      <c r="F12" s="120">
        <f t="shared" si="0"/>
        <v>11146.2</v>
      </c>
      <c r="G12" s="117"/>
    </row>
    <row r="13" spans="1:7" ht="20.100000000000001" hidden="1" customHeight="1">
      <c r="A13" s="117"/>
      <c r="B13" s="124"/>
      <c r="C13" s="117"/>
      <c r="D13" s="117"/>
      <c r="E13" s="117"/>
      <c r="F13" s="117"/>
      <c r="G13" s="117"/>
    </row>
    <row r="14" spans="1:7" ht="20.100000000000001" hidden="1" customHeight="1">
      <c r="A14" s="117"/>
      <c r="B14" s="102"/>
      <c r="C14" s="117"/>
      <c r="D14" s="117"/>
      <c r="E14" s="117"/>
      <c r="F14" s="117"/>
      <c r="G14" s="117"/>
    </row>
  </sheetData>
  <mergeCells count="10">
    <mergeCell ref="A1:G1"/>
    <mergeCell ref="D2:G2"/>
    <mergeCell ref="A3:A5"/>
    <mergeCell ref="C3:D3"/>
    <mergeCell ref="E3:E5"/>
    <mergeCell ref="F3:F5"/>
    <mergeCell ref="G3:G5"/>
    <mergeCell ref="B4:B5"/>
    <mergeCell ref="C4:C5"/>
    <mergeCell ref="D4:D5"/>
  </mergeCells>
  <phoneticPr fontId="3" type="noConversion"/>
  <dataValidations count="1">
    <dataValidation type="list" allowBlank="1" showInputMessage="1" showErrorMessage="1" sqref="D6:D14 IZ6:IZ14 SV6:SV14 ACR6:ACR14 AMN6:AMN14 AWJ6:AWJ14 BGF6:BGF14 BQB6:BQB14 BZX6:BZX14 CJT6:CJT14 CTP6:CTP14 DDL6:DDL14 DNH6:DNH14 DXD6:DXD14 EGZ6:EGZ14 EQV6:EQV14 FAR6:FAR14 FKN6:FKN14 FUJ6:FUJ14 GEF6:GEF14 GOB6:GOB14 GXX6:GXX14 HHT6:HHT14 HRP6:HRP14 IBL6:IBL14 ILH6:ILH14 IVD6:IVD14 JEZ6:JEZ14 JOV6:JOV14 JYR6:JYR14 KIN6:KIN14 KSJ6:KSJ14 LCF6:LCF14 LMB6:LMB14 LVX6:LVX14 MFT6:MFT14 MPP6:MPP14 MZL6:MZL14 NJH6:NJH14 NTD6:NTD14 OCZ6:OCZ14 OMV6:OMV14 OWR6:OWR14 PGN6:PGN14 PQJ6:PQJ14 QAF6:QAF14 QKB6:QKB14 QTX6:QTX14 RDT6:RDT14 RNP6:RNP14 RXL6:RXL14 SHH6:SHH14 SRD6:SRD14 TAZ6:TAZ14 TKV6:TKV14 TUR6:TUR14 UEN6:UEN14 UOJ6:UOJ14 UYF6:UYF14 VIB6:VIB14 VRX6:VRX14 WBT6:WBT14 WLP6:WLP14 WVL6:WVL14 D65542:D65550 IZ65542:IZ65550 SV65542:SV65550 ACR65542:ACR65550 AMN65542:AMN65550 AWJ65542:AWJ65550 BGF65542:BGF65550 BQB65542:BQB65550 BZX65542:BZX65550 CJT65542:CJT65550 CTP65542:CTP65550 DDL65542:DDL65550 DNH65542:DNH65550 DXD65542:DXD65550 EGZ65542:EGZ65550 EQV65542:EQV65550 FAR65542:FAR65550 FKN65542:FKN65550 FUJ65542:FUJ65550 GEF65542:GEF65550 GOB65542:GOB65550 GXX65542:GXX65550 HHT65542:HHT65550 HRP65542:HRP65550 IBL65542:IBL65550 ILH65542:ILH65550 IVD65542:IVD65550 JEZ65542:JEZ65550 JOV65542:JOV65550 JYR65542:JYR65550 KIN65542:KIN65550 KSJ65542:KSJ65550 LCF65542:LCF65550 LMB65542:LMB65550 LVX65542:LVX65550 MFT65542:MFT65550 MPP65542:MPP65550 MZL65542:MZL65550 NJH65542:NJH65550 NTD65542:NTD65550 OCZ65542:OCZ65550 OMV65542:OMV65550 OWR65542:OWR65550 PGN65542:PGN65550 PQJ65542:PQJ65550 QAF65542:QAF65550 QKB65542:QKB65550 QTX65542:QTX65550 RDT65542:RDT65550 RNP65542:RNP65550 RXL65542:RXL65550 SHH65542:SHH65550 SRD65542:SRD65550 TAZ65542:TAZ65550 TKV65542:TKV65550 TUR65542:TUR65550 UEN65542:UEN65550 UOJ65542:UOJ65550 UYF65542:UYF65550 VIB65542:VIB65550 VRX65542:VRX65550 WBT65542:WBT65550 WLP65542:WLP65550 WVL65542:WVL65550 D131078:D131086 IZ131078:IZ131086 SV131078:SV131086 ACR131078:ACR131086 AMN131078:AMN131086 AWJ131078:AWJ131086 BGF131078:BGF131086 BQB131078:BQB131086 BZX131078:BZX131086 CJT131078:CJT131086 CTP131078:CTP131086 DDL131078:DDL131086 DNH131078:DNH131086 DXD131078:DXD131086 EGZ131078:EGZ131086 EQV131078:EQV131086 FAR131078:FAR131086 FKN131078:FKN131086 FUJ131078:FUJ131086 GEF131078:GEF131086 GOB131078:GOB131086 GXX131078:GXX131086 HHT131078:HHT131086 HRP131078:HRP131086 IBL131078:IBL131086 ILH131078:ILH131086 IVD131078:IVD131086 JEZ131078:JEZ131086 JOV131078:JOV131086 JYR131078:JYR131086 KIN131078:KIN131086 KSJ131078:KSJ131086 LCF131078:LCF131086 LMB131078:LMB131086 LVX131078:LVX131086 MFT131078:MFT131086 MPP131078:MPP131086 MZL131078:MZL131086 NJH131078:NJH131086 NTD131078:NTD131086 OCZ131078:OCZ131086 OMV131078:OMV131086 OWR131078:OWR131086 PGN131078:PGN131086 PQJ131078:PQJ131086 QAF131078:QAF131086 QKB131078:QKB131086 QTX131078:QTX131086 RDT131078:RDT131086 RNP131078:RNP131086 RXL131078:RXL131086 SHH131078:SHH131086 SRD131078:SRD131086 TAZ131078:TAZ131086 TKV131078:TKV131086 TUR131078:TUR131086 UEN131078:UEN131086 UOJ131078:UOJ131086 UYF131078:UYF131086 VIB131078:VIB131086 VRX131078:VRX131086 WBT131078:WBT131086 WLP131078:WLP131086 WVL131078:WVL131086 D196614:D196622 IZ196614:IZ196622 SV196614:SV196622 ACR196614:ACR196622 AMN196614:AMN196622 AWJ196614:AWJ196622 BGF196614:BGF196622 BQB196614:BQB196622 BZX196614:BZX196622 CJT196614:CJT196622 CTP196614:CTP196622 DDL196614:DDL196622 DNH196614:DNH196622 DXD196614:DXD196622 EGZ196614:EGZ196622 EQV196614:EQV196622 FAR196614:FAR196622 FKN196614:FKN196622 FUJ196614:FUJ196622 GEF196614:GEF196622 GOB196614:GOB196622 GXX196614:GXX196622 HHT196614:HHT196622 HRP196614:HRP196622 IBL196614:IBL196622 ILH196614:ILH196622 IVD196614:IVD196622 JEZ196614:JEZ196622 JOV196614:JOV196622 JYR196614:JYR196622 KIN196614:KIN196622 KSJ196614:KSJ196622 LCF196614:LCF196622 LMB196614:LMB196622 LVX196614:LVX196622 MFT196614:MFT196622 MPP196614:MPP196622 MZL196614:MZL196622 NJH196614:NJH196622 NTD196614:NTD196622 OCZ196614:OCZ196622 OMV196614:OMV196622 OWR196614:OWR196622 PGN196614:PGN196622 PQJ196614:PQJ196622 QAF196614:QAF196622 QKB196614:QKB196622 QTX196614:QTX196622 RDT196614:RDT196622 RNP196614:RNP196622 RXL196614:RXL196622 SHH196614:SHH196622 SRD196614:SRD196622 TAZ196614:TAZ196622 TKV196614:TKV196622 TUR196614:TUR196622 UEN196614:UEN196622 UOJ196614:UOJ196622 UYF196614:UYF196622 VIB196614:VIB196622 VRX196614:VRX196622 WBT196614:WBT196622 WLP196614:WLP196622 WVL196614:WVL196622 D262150:D262158 IZ262150:IZ262158 SV262150:SV262158 ACR262150:ACR262158 AMN262150:AMN262158 AWJ262150:AWJ262158 BGF262150:BGF262158 BQB262150:BQB262158 BZX262150:BZX262158 CJT262150:CJT262158 CTP262150:CTP262158 DDL262150:DDL262158 DNH262150:DNH262158 DXD262150:DXD262158 EGZ262150:EGZ262158 EQV262150:EQV262158 FAR262150:FAR262158 FKN262150:FKN262158 FUJ262150:FUJ262158 GEF262150:GEF262158 GOB262150:GOB262158 GXX262150:GXX262158 HHT262150:HHT262158 HRP262150:HRP262158 IBL262150:IBL262158 ILH262150:ILH262158 IVD262150:IVD262158 JEZ262150:JEZ262158 JOV262150:JOV262158 JYR262150:JYR262158 KIN262150:KIN262158 KSJ262150:KSJ262158 LCF262150:LCF262158 LMB262150:LMB262158 LVX262150:LVX262158 MFT262150:MFT262158 MPP262150:MPP262158 MZL262150:MZL262158 NJH262150:NJH262158 NTD262150:NTD262158 OCZ262150:OCZ262158 OMV262150:OMV262158 OWR262150:OWR262158 PGN262150:PGN262158 PQJ262150:PQJ262158 QAF262150:QAF262158 QKB262150:QKB262158 QTX262150:QTX262158 RDT262150:RDT262158 RNP262150:RNP262158 RXL262150:RXL262158 SHH262150:SHH262158 SRD262150:SRD262158 TAZ262150:TAZ262158 TKV262150:TKV262158 TUR262150:TUR262158 UEN262150:UEN262158 UOJ262150:UOJ262158 UYF262150:UYF262158 VIB262150:VIB262158 VRX262150:VRX262158 WBT262150:WBT262158 WLP262150:WLP262158 WVL262150:WVL262158 D327686:D327694 IZ327686:IZ327694 SV327686:SV327694 ACR327686:ACR327694 AMN327686:AMN327694 AWJ327686:AWJ327694 BGF327686:BGF327694 BQB327686:BQB327694 BZX327686:BZX327694 CJT327686:CJT327694 CTP327686:CTP327694 DDL327686:DDL327694 DNH327686:DNH327694 DXD327686:DXD327694 EGZ327686:EGZ327694 EQV327686:EQV327694 FAR327686:FAR327694 FKN327686:FKN327694 FUJ327686:FUJ327694 GEF327686:GEF327694 GOB327686:GOB327694 GXX327686:GXX327694 HHT327686:HHT327694 HRP327686:HRP327694 IBL327686:IBL327694 ILH327686:ILH327694 IVD327686:IVD327694 JEZ327686:JEZ327694 JOV327686:JOV327694 JYR327686:JYR327694 KIN327686:KIN327694 KSJ327686:KSJ327694 LCF327686:LCF327694 LMB327686:LMB327694 LVX327686:LVX327694 MFT327686:MFT327694 MPP327686:MPP327694 MZL327686:MZL327694 NJH327686:NJH327694 NTD327686:NTD327694 OCZ327686:OCZ327694 OMV327686:OMV327694 OWR327686:OWR327694 PGN327686:PGN327694 PQJ327686:PQJ327694 QAF327686:QAF327694 QKB327686:QKB327694 QTX327686:QTX327694 RDT327686:RDT327694 RNP327686:RNP327694 RXL327686:RXL327694 SHH327686:SHH327694 SRD327686:SRD327694 TAZ327686:TAZ327694 TKV327686:TKV327694 TUR327686:TUR327694 UEN327686:UEN327694 UOJ327686:UOJ327694 UYF327686:UYF327694 VIB327686:VIB327694 VRX327686:VRX327694 WBT327686:WBT327694 WLP327686:WLP327694 WVL327686:WVL327694 D393222:D393230 IZ393222:IZ393230 SV393222:SV393230 ACR393222:ACR393230 AMN393222:AMN393230 AWJ393222:AWJ393230 BGF393222:BGF393230 BQB393222:BQB393230 BZX393222:BZX393230 CJT393222:CJT393230 CTP393222:CTP393230 DDL393222:DDL393230 DNH393222:DNH393230 DXD393222:DXD393230 EGZ393222:EGZ393230 EQV393222:EQV393230 FAR393222:FAR393230 FKN393222:FKN393230 FUJ393222:FUJ393230 GEF393222:GEF393230 GOB393222:GOB393230 GXX393222:GXX393230 HHT393222:HHT393230 HRP393222:HRP393230 IBL393222:IBL393230 ILH393222:ILH393230 IVD393222:IVD393230 JEZ393222:JEZ393230 JOV393222:JOV393230 JYR393222:JYR393230 KIN393222:KIN393230 KSJ393222:KSJ393230 LCF393222:LCF393230 LMB393222:LMB393230 LVX393222:LVX393230 MFT393222:MFT393230 MPP393222:MPP393230 MZL393222:MZL393230 NJH393222:NJH393230 NTD393222:NTD393230 OCZ393222:OCZ393230 OMV393222:OMV393230 OWR393222:OWR393230 PGN393222:PGN393230 PQJ393222:PQJ393230 QAF393222:QAF393230 QKB393222:QKB393230 QTX393222:QTX393230 RDT393222:RDT393230 RNP393222:RNP393230 RXL393222:RXL393230 SHH393222:SHH393230 SRD393222:SRD393230 TAZ393222:TAZ393230 TKV393222:TKV393230 TUR393222:TUR393230 UEN393222:UEN393230 UOJ393222:UOJ393230 UYF393222:UYF393230 VIB393222:VIB393230 VRX393222:VRX393230 WBT393222:WBT393230 WLP393222:WLP393230 WVL393222:WVL393230 D458758:D458766 IZ458758:IZ458766 SV458758:SV458766 ACR458758:ACR458766 AMN458758:AMN458766 AWJ458758:AWJ458766 BGF458758:BGF458766 BQB458758:BQB458766 BZX458758:BZX458766 CJT458758:CJT458766 CTP458758:CTP458766 DDL458758:DDL458766 DNH458758:DNH458766 DXD458758:DXD458766 EGZ458758:EGZ458766 EQV458758:EQV458766 FAR458758:FAR458766 FKN458758:FKN458766 FUJ458758:FUJ458766 GEF458758:GEF458766 GOB458758:GOB458766 GXX458758:GXX458766 HHT458758:HHT458766 HRP458758:HRP458766 IBL458758:IBL458766 ILH458758:ILH458766 IVD458758:IVD458766 JEZ458758:JEZ458766 JOV458758:JOV458766 JYR458758:JYR458766 KIN458758:KIN458766 KSJ458758:KSJ458766 LCF458758:LCF458766 LMB458758:LMB458766 LVX458758:LVX458766 MFT458758:MFT458766 MPP458758:MPP458766 MZL458758:MZL458766 NJH458758:NJH458766 NTD458758:NTD458766 OCZ458758:OCZ458766 OMV458758:OMV458766 OWR458758:OWR458766 PGN458758:PGN458766 PQJ458758:PQJ458766 QAF458758:QAF458766 QKB458758:QKB458766 QTX458758:QTX458766 RDT458758:RDT458766 RNP458758:RNP458766 RXL458758:RXL458766 SHH458758:SHH458766 SRD458758:SRD458766 TAZ458758:TAZ458766 TKV458758:TKV458766 TUR458758:TUR458766 UEN458758:UEN458766 UOJ458758:UOJ458766 UYF458758:UYF458766 VIB458758:VIB458766 VRX458758:VRX458766 WBT458758:WBT458766 WLP458758:WLP458766 WVL458758:WVL458766 D524294:D524302 IZ524294:IZ524302 SV524294:SV524302 ACR524294:ACR524302 AMN524294:AMN524302 AWJ524294:AWJ524302 BGF524294:BGF524302 BQB524294:BQB524302 BZX524294:BZX524302 CJT524294:CJT524302 CTP524294:CTP524302 DDL524294:DDL524302 DNH524294:DNH524302 DXD524294:DXD524302 EGZ524294:EGZ524302 EQV524294:EQV524302 FAR524294:FAR524302 FKN524294:FKN524302 FUJ524294:FUJ524302 GEF524294:GEF524302 GOB524294:GOB524302 GXX524294:GXX524302 HHT524294:HHT524302 HRP524294:HRP524302 IBL524294:IBL524302 ILH524294:ILH524302 IVD524294:IVD524302 JEZ524294:JEZ524302 JOV524294:JOV524302 JYR524294:JYR524302 KIN524294:KIN524302 KSJ524294:KSJ524302 LCF524294:LCF524302 LMB524294:LMB524302 LVX524294:LVX524302 MFT524294:MFT524302 MPP524294:MPP524302 MZL524294:MZL524302 NJH524294:NJH524302 NTD524294:NTD524302 OCZ524294:OCZ524302 OMV524294:OMV524302 OWR524294:OWR524302 PGN524294:PGN524302 PQJ524294:PQJ524302 QAF524294:QAF524302 QKB524294:QKB524302 QTX524294:QTX524302 RDT524294:RDT524302 RNP524294:RNP524302 RXL524294:RXL524302 SHH524294:SHH524302 SRD524294:SRD524302 TAZ524294:TAZ524302 TKV524294:TKV524302 TUR524294:TUR524302 UEN524294:UEN524302 UOJ524294:UOJ524302 UYF524294:UYF524302 VIB524294:VIB524302 VRX524294:VRX524302 WBT524294:WBT524302 WLP524294:WLP524302 WVL524294:WVL524302 D589830:D589838 IZ589830:IZ589838 SV589830:SV589838 ACR589830:ACR589838 AMN589830:AMN589838 AWJ589830:AWJ589838 BGF589830:BGF589838 BQB589830:BQB589838 BZX589830:BZX589838 CJT589830:CJT589838 CTP589830:CTP589838 DDL589830:DDL589838 DNH589830:DNH589838 DXD589830:DXD589838 EGZ589830:EGZ589838 EQV589830:EQV589838 FAR589830:FAR589838 FKN589830:FKN589838 FUJ589830:FUJ589838 GEF589830:GEF589838 GOB589830:GOB589838 GXX589830:GXX589838 HHT589830:HHT589838 HRP589830:HRP589838 IBL589830:IBL589838 ILH589830:ILH589838 IVD589830:IVD589838 JEZ589830:JEZ589838 JOV589830:JOV589838 JYR589830:JYR589838 KIN589830:KIN589838 KSJ589830:KSJ589838 LCF589830:LCF589838 LMB589830:LMB589838 LVX589830:LVX589838 MFT589830:MFT589838 MPP589830:MPP589838 MZL589830:MZL589838 NJH589830:NJH589838 NTD589830:NTD589838 OCZ589830:OCZ589838 OMV589830:OMV589838 OWR589830:OWR589838 PGN589830:PGN589838 PQJ589830:PQJ589838 QAF589830:QAF589838 QKB589830:QKB589838 QTX589830:QTX589838 RDT589830:RDT589838 RNP589830:RNP589838 RXL589830:RXL589838 SHH589830:SHH589838 SRD589830:SRD589838 TAZ589830:TAZ589838 TKV589830:TKV589838 TUR589830:TUR589838 UEN589830:UEN589838 UOJ589830:UOJ589838 UYF589830:UYF589838 VIB589830:VIB589838 VRX589830:VRX589838 WBT589830:WBT589838 WLP589830:WLP589838 WVL589830:WVL589838 D655366:D655374 IZ655366:IZ655374 SV655366:SV655374 ACR655366:ACR655374 AMN655366:AMN655374 AWJ655366:AWJ655374 BGF655366:BGF655374 BQB655366:BQB655374 BZX655366:BZX655374 CJT655366:CJT655374 CTP655366:CTP655374 DDL655366:DDL655374 DNH655366:DNH655374 DXD655366:DXD655374 EGZ655366:EGZ655374 EQV655366:EQV655374 FAR655366:FAR655374 FKN655366:FKN655374 FUJ655366:FUJ655374 GEF655366:GEF655374 GOB655366:GOB655374 GXX655366:GXX655374 HHT655366:HHT655374 HRP655366:HRP655374 IBL655366:IBL655374 ILH655366:ILH655374 IVD655366:IVD655374 JEZ655366:JEZ655374 JOV655366:JOV655374 JYR655366:JYR655374 KIN655366:KIN655374 KSJ655366:KSJ655374 LCF655366:LCF655374 LMB655366:LMB655374 LVX655366:LVX655374 MFT655366:MFT655374 MPP655366:MPP655374 MZL655366:MZL655374 NJH655366:NJH655374 NTD655366:NTD655374 OCZ655366:OCZ655374 OMV655366:OMV655374 OWR655366:OWR655374 PGN655366:PGN655374 PQJ655366:PQJ655374 QAF655366:QAF655374 QKB655366:QKB655374 QTX655366:QTX655374 RDT655366:RDT655374 RNP655366:RNP655374 RXL655366:RXL655374 SHH655366:SHH655374 SRD655366:SRD655374 TAZ655366:TAZ655374 TKV655366:TKV655374 TUR655366:TUR655374 UEN655366:UEN655374 UOJ655366:UOJ655374 UYF655366:UYF655374 VIB655366:VIB655374 VRX655366:VRX655374 WBT655366:WBT655374 WLP655366:WLP655374 WVL655366:WVL655374 D720902:D720910 IZ720902:IZ720910 SV720902:SV720910 ACR720902:ACR720910 AMN720902:AMN720910 AWJ720902:AWJ720910 BGF720902:BGF720910 BQB720902:BQB720910 BZX720902:BZX720910 CJT720902:CJT720910 CTP720902:CTP720910 DDL720902:DDL720910 DNH720902:DNH720910 DXD720902:DXD720910 EGZ720902:EGZ720910 EQV720902:EQV720910 FAR720902:FAR720910 FKN720902:FKN720910 FUJ720902:FUJ720910 GEF720902:GEF720910 GOB720902:GOB720910 GXX720902:GXX720910 HHT720902:HHT720910 HRP720902:HRP720910 IBL720902:IBL720910 ILH720902:ILH720910 IVD720902:IVD720910 JEZ720902:JEZ720910 JOV720902:JOV720910 JYR720902:JYR720910 KIN720902:KIN720910 KSJ720902:KSJ720910 LCF720902:LCF720910 LMB720902:LMB720910 LVX720902:LVX720910 MFT720902:MFT720910 MPP720902:MPP720910 MZL720902:MZL720910 NJH720902:NJH720910 NTD720902:NTD720910 OCZ720902:OCZ720910 OMV720902:OMV720910 OWR720902:OWR720910 PGN720902:PGN720910 PQJ720902:PQJ720910 QAF720902:QAF720910 QKB720902:QKB720910 QTX720902:QTX720910 RDT720902:RDT720910 RNP720902:RNP720910 RXL720902:RXL720910 SHH720902:SHH720910 SRD720902:SRD720910 TAZ720902:TAZ720910 TKV720902:TKV720910 TUR720902:TUR720910 UEN720902:UEN720910 UOJ720902:UOJ720910 UYF720902:UYF720910 VIB720902:VIB720910 VRX720902:VRX720910 WBT720902:WBT720910 WLP720902:WLP720910 WVL720902:WVL720910 D786438:D786446 IZ786438:IZ786446 SV786438:SV786446 ACR786438:ACR786446 AMN786438:AMN786446 AWJ786438:AWJ786446 BGF786438:BGF786446 BQB786438:BQB786446 BZX786438:BZX786446 CJT786438:CJT786446 CTP786438:CTP786446 DDL786438:DDL786446 DNH786438:DNH786446 DXD786438:DXD786446 EGZ786438:EGZ786446 EQV786438:EQV786446 FAR786438:FAR786446 FKN786438:FKN786446 FUJ786438:FUJ786446 GEF786438:GEF786446 GOB786438:GOB786446 GXX786438:GXX786446 HHT786438:HHT786446 HRP786438:HRP786446 IBL786438:IBL786446 ILH786438:ILH786446 IVD786438:IVD786446 JEZ786438:JEZ786446 JOV786438:JOV786446 JYR786438:JYR786446 KIN786438:KIN786446 KSJ786438:KSJ786446 LCF786438:LCF786446 LMB786438:LMB786446 LVX786438:LVX786446 MFT786438:MFT786446 MPP786438:MPP786446 MZL786438:MZL786446 NJH786438:NJH786446 NTD786438:NTD786446 OCZ786438:OCZ786446 OMV786438:OMV786446 OWR786438:OWR786446 PGN786438:PGN786446 PQJ786438:PQJ786446 QAF786438:QAF786446 QKB786438:QKB786446 QTX786438:QTX786446 RDT786438:RDT786446 RNP786438:RNP786446 RXL786438:RXL786446 SHH786438:SHH786446 SRD786438:SRD786446 TAZ786438:TAZ786446 TKV786438:TKV786446 TUR786438:TUR786446 UEN786438:UEN786446 UOJ786438:UOJ786446 UYF786438:UYF786446 VIB786438:VIB786446 VRX786438:VRX786446 WBT786438:WBT786446 WLP786438:WLP786446 WVL786438:WVL786446 D851974:D851982 IZ851974:IZ851982 SV851974:SV851982 ACR851974:ACR851982 AMN851974:AMN851982 AWJ851974:AWJ851982 BGF851974:BGF851982 BQB851974:BQB851982 BZX851974:BZX851982 CJT851974:CJT851982 CTP851974:CTP851982 DDL851974:DDL851982 DNH851974:DNH851982 DXD851974:DXD851982 EGZ851974:EGZ851982 EQV851974:EQV851982 FAR851974:FAR851982 FKN851974:FKN851982 FUJ851974:FUJ851982 GEF851974:GEF851982 GOB851974:GOB851982 GXX851974:GXX851982 HHT851974:HHT851982 HRP851974:HRP851982 IBL851974:IBL851982 ILH851974:ILH851982 IVD851974:IVD851982 JEZ851974:JEZ851982 JOV851974:JOV851982 JYR851974:JYR851982 KIN851974:KIN851982 KSJ851974:KSJ851982 LCF851974:LCF851982 LMB851974:LMB851982 LVX851974:LVX851982 MFT851974:MFT851982 MPP851974:MPP851982 MZL851974:MZL851982 NJH851974:NJH851982 NTD851974:NTD851982 OCZ851974:OCZ851982 OMV851974:OMV851982 OWR851974:OWR851982 PGN851974:PGN851982 PQJ851974:PQJ851982 QAF851974:QAF851982 QKB851974:QKB851982 QTX851974:QTX851982 RDT851974:RDT851982 RNP851974:RNP851982 RXL851974:RXL851982 SHH851974:SHH851982 SRD851974:SRD851982 TAZ851974:TAZ851982 TKV851974:TKV851982 TUR851974:TUR851982 UEN851974:UEN851982 UOJ851974:UOJ851982 UYF851974:UYF851982 VIB851974:VIB851982 VRX851974:VRX851982 WBT851974:WBT851982 WLP851974:WLP851982 WVL851974:WVL851982 D917510:D917518 IZ917510:IZ917518 SV917510:SV917518 ACR917510:ACR917518 AMN917510:AMN917518 AWJ917510:AWJ917518 BGF917510:BGF917518 BQB917510:BQB917518 BZX917510:BZX917518 CJT917510:CJT917518 CTP917510:CTP917518 DDL917510:DDL917518 DNH917510:DNH917518 DXD917510:DXD917518 EGZ917510:EGZ917518 EQV917510:EQV917518 FAR917510:FAR917518 FKN917510:FKN917518 FUJ917510:FUJ917518 GEF917510:GEF917518 GOB917510:GOB917518 GXX917510:GXX917518 HHT917510:HHT917518 HRP917510:HRP917518 IBL917510:IBL917518 ILH917510:ILH917518 IVD917510:IVD917518 JEZ917510:JEZ917518 JOV917510:JOV917518 JYR917510:JYR917518 KIN917510:KIN917518 KSJ917510:KSJ917518 LCF917510:LCF917518 LMB917510:LMB917518 LVX917510:LVX917518 MFT917510:MFT917518 MPP917510:MPP917518 MZL917510:MZL917518 NJH917510:NJH917518 NTD917510:NTD917518 OCZ917510:OCZ917518 OMV917510:OMV917518 OWR917510:OWR917518 PGN917510:PGN917518 PQJ917510:PQJ917518 QAF917510:QAF917518 QKB917510:QKB917518 QTX917510:QTX917518 RDT917510:RDT917518 RNP917510:RNP917518 RXL917510:RXL917518 SHH917510:SHH917518 SRD917510:SRD917518 TAZ917510:TAZ917518 TKV917510:TKV917518 TUR917510:TUR917518 UEN917510:UEN917518 UOJ917510:UOJ917518 UYF917510:UYF917518 VIB917510:VIB917518 VRX917510:VRX917518 WBT917510:WBT917518 WLP917510:WLP917518 WVL917510:WVL917518 D983046:D983054 IZ983046:IZ983054 SV983046:SV983054 ACR983046:ACR983054 AMN983046:AMN983054 AWJ983046:AWJ983054 BGF983046:BGF983054 BQB983046:BQB983054 BZX983046:BZX983054 CJT983046:CJT983054 CTP983046:CTP983054 DDL983046:DDL983054 DNH983046:DNH983054 DXD983046:DXD983054 EGZ983046:EGZ983054 EQV983046:EQV983054 FAR983046:FAR983054 FKN983046:FKN983054 FUJ983046:FUJ983054 GEF983046:GEF983054 GOB983046:GOB983054 GXX983046:GXX983054 HHT983046:HHT983054 HRP983046:HRP983054 IBL983046:IBL983054 ILH983046:ILH983054 IVD983046:IVD983054 JEZ983046:JEZ983054 JOV983046:JOV983054 JYR983046:JYR983054 KIN983046:KIN983054 KSJ983046:KSJ983054 LCF983046:LCF983054 LMB983046:LMB983054 LVX983046:LVX983054 MFT983046:MFT983054 MPP983046:MPP983054 MZL983046:MZL983054 NJH983046:NJH983054 NTD983046:NTD983054 OCZ983046:OCZ983054 OMV983046:OMV983054 OWR983046:OWR983054 PGN983046:PGN983054 PQJ983046:PQJ983054 QAF983046:QAF983054 QKB983046:QKB983054 QTX983046:QTX983054 RDT983046:RDT983054 RNP983046:RNP983054 RXL983046:RXL983054 SHH983046:SHH983054 SRD983046:SRD983054 TAZ983046:TAZ983054 TKV983046:TKV983054 TUR983046:TUR983054 UEN983046:UEN983054 UOJ983046:UOJ983054 UYF983046:UYF983054 VIB983046:VIB983054 VRX983046:VRX983054 WBT983046:WBT983054 WLP983046:WLP983054 WVL983046:WVL983054 E13:F14 JA13:JB14 SW13:SX14 ACS13:ACT14 AMO13:AMP14 AWK13:AWL14 BGG13:BGH14 BQC13:BQD14 BZY13:BZZ14 CJU13:CJV14 CTQ13:CTR14 DDM13:DDN14 DNI13:DNJ14 DXE13:DXF14 EHA13:EHB14 EQW13:EQX14 FAS13:FAT14 FKO13:FKP14 FUK13:FUL14 GEG13:GEH14 GOC13:GOD14 GXY13:GXZ14 HHU13:HHV14 HRQ13:HRR14 IBM13:IBN14 ILI13:ILJ14 IVE13:IVF14 JFA13:JFB14 JOW13:JOX14 JYS13:JYT14 KIO13:KIP14 KSK13:KSL14 LCG13:LCH14 LMC13:LMD14 LVY13:LVZ14 MFU13:MFV14 MPQ13:MPR14 MZM13:MZN14 NJI13:NJJ14 NTE13:NTF14 ODA13:ODB14 OMW13:OMX14 OWS13:OWT14 PGO13:PGP14 PQK13:PQL14 QAG13:QAH14 QKC13:QKD14 QTY13:QTZ14 RDU13:RDV14 RNQ13:RNR14 RXM13:RXN14 SHI13:SHJ14 SRE13:SRF14 TBA13:TBB14 TKW13:TKX14 TUS13:TUT14 UEO13:UEP14 UOK13:UOL14 UYG13:UYH14 VIC13:VID14 VRY13:VRZ14 WBU13:WBV14 WLQ13:WLR14 WVM13:WVN14 E65549:F65550 JA65549:JB65550 SW65549:SX65550 ACS65549:ACT65550 AMO65549:AMP65550 AWK65549:AWL65550 BGG65549:BGH65550 BQC65549:BQD65550 BZY65549:BZZ65550 CJU65549:CJV65550 CTQ65549:CTR65550 DDM65549:DDN65550 DNI65549:DNJ65550 DXE65549:DXF65550 EHA65549:EHB65550 EQW65549:EQX65550 FAS65549:FAT65550 FKO65549:FKP65550 FUK65549:FUL65550 GEG65549:GEH65550 GOC65549:GOD65550 GXY65549:GXZ65550 HHU65549:HHV65550 HRQ65549:HRR65550 IBM65549:IBN65550 ILI65549:ILJ65550 IVE65549:IVF65550 JFA65549:JFB65550 JOW65549:JOX65550 JYS65549:JYT65550 KIO65549:KIP65550 KSK65549:KSL65550 LCG65549:LCH65550 LMC65549:LMD65550 LVY65549:LVZ65550 MFU65549:MFV65550 MPQ65549:MPR65550 MZM65549:MZN65550 NJI65549:NJJ65550 NTE65549:NTF65550 ODA65549:ODB65550 OMW65549:OMX65550 OWS65549:OWT65550 PGO65549:PGP65550 PQK65549:PQL65550 QAG65549:QAH65550 QKC65549:QKD65550 QTY65549:QTZ65550 RDU65549:RDV65550 RNQ65549:RNR65550 RXM65549:RXN65550 SHI65549:SHJ65550 SRE65549:SRF65550 TBA65549:TBB65550 TKW65549:TKX65550 TUS65549:TUT65550 UEO65549:UEP65550 UOK65549:UOL65550 UYG65549:UYH65550 VIC65549:VID65550 VRY65549:VRZ65550 WBU65549:WBV65550 WLQ65549:WLR65550 WVM65549:WVN65550 E131085:F131086 JA131085:JB131086 SW131085:SX131086 ACS131085:ACT131086 AMO131085:AMP131086 AWK131085:AWL131086 BGG131085:BGH131086 BQC131085:BQD131086 BZY131085:BZZ131086 CJU131085:CJV131086 CTQ131085:CTR131086 DDM131085:DDN131086 DNI131085:DNJ131086 DXE131085:DXF131086 EHA131085:EHB131086 EQW131085:EQX131086 FAS131085:FAT131086 FKO131085:FKP131086 FUK131085:FUL131086 GEG131085:GEH131086 GOC131085:GOD131086 GXY131085:GXZ131086 HHU131085:HHV131086 HRQ131085:HRR131086 IBM131085:IBN131086 ILI131085:ILJ131086 IVE131085:IVF131086 JFA131085:JFB131086 JOW131085:JOX131086 JYS131085:JYT131086 KIO131085:KIP131086 KSK131085:KSL131086 LCG131085:LCH131086 LMC131085:LMD131086 LVY131085:LVZ131086 MFU131085:MFV131086 MPQ131085:MPR131086 MZM131085:MZN131086 NJI131085:NJJ131086 NTE131085:NTF131086 ODA131085:ODB131086 OMW131085:OMX131086 OWS131085:OWT131086 PGO131085:PGP131086 PQK131085:PQL131086 QAG131085:QAH131086 QKC131085:QKD131086 QTY131085:QTZ131086 RDU131085:RDV131086 RNQ131085:RNR131086 RXM131085:RXN131086 SHI131085:SHJ131086 SRE131085:SRF131086 TBA131085:TBB131086 TKW131085:TKX131086 TUS131085:TUT131086 UEO131085:UEP131086 UOK131085:UOL131086 UYG131085:UYH131086 VIC131085:VID131086 VRY131085:VRZ131086 WBU131085:WBV131086 WLQ131085:WLR131086 WVM131085:WVN131086 E196621:F196622 JA196621:JB196622 SW196621:SX196622 ACS196621:ACT196622 AMO196621:AMP196622 AWK196621:AWL196622 BGG196621:BGH196622 BQC196621:BQD196622 BZY196621:BZZ196622 CJU196621:CJV196622 CTQ196621:CTR196622 DDM196621:DDN196622 DNI196621:DNJ196622 DXE196621:DXF196622 EHA196621:EHB196622 EQW196621:EQX196622 FAS196621:FAT196622 FKO196621:FKP196622 FUK196621:FUL196622 GEG196621:GEH196622 GOC196621:GOD196622 GXY196621:GXZ196622 HHU196621:HHV196622 HRQ196621:HRR196622 IBM196621:IBN196622 ILI196621:ILJ196622 IVE196621:IVF196622 JFA196621:JFB196622 JOW196621:JOX196622 JYS196621:JYT196622 KIO196621:KIP196622 KSK196621:KSL196622 LCG196621:LCH196622 LMC196621:LMD196622 LVY196621:LVZ196622 MFU196621:MFV196622 MPQ196621:MPR196622 MZM196621:MZN196622 NJI196621:NJJ196622 NTE196621:NTF196622 ODA196621:ODB196622 OMW196621:OMX196622 OWS196621:OWT196622 PGO196621:PGP196622 PQK196621:PQL196622 QAG196621:QAH196622 QKC196621:QKD196622 QTY196621:QTZ196622 RDU196621:RDV196622 RNQ196621:RNR196622 RXM196621:RXN196622 SHI196621:SHJ196622 SRE196621:SRF196622 TBA196621:TBB196622 TKW196621:TKX196622 TUS196621:TUT196622 UEO196621:UEP196622 UOK196621:UOL196622 UYG196621:UYH196622 VIC196621:VID196622 VRY196621:VRZ196622 WBU196621:WBV196622 WLQ196621:WLR196622 WVM196621:WVN196622 E262157:F262158 JA262157:JB262158 SW262157:SX262158 ACS262157:ACT262158 AMO262157:AMP262158 AWK262157:AWL262158 BGG262157:BGH262158 BQC262157:BQD262158 BZY262157:BZZ262158 CJU262157:CJV262158 CTQ262157:CTR262158 DDM262157:DDN262158 DNI262157:DNJ262158 DXE262157:DXF262158 EHA262157:EHB262158 EQW262157:EQX262158 FAS262157:FAT262158 FKO262157:FKP262158 FUK262157:FUL262158 GEG262157:GEH262158 GOC262157:GOD262158 GXY262157:GXZ262158 HHU262157:HHV262158 HRQ262157:HRR262158 IBM262157:IBN262158 ILI262157:ILJ262158 IVE262157:IVF262158 JFA262157:JFB262158 JOW262157:JOX262158 JYS262157:JYT262158 KIO262157:KIP262158 KSK262157:KSL262158 LCG262157:LCH262158 LMC262157:LMD262158 LVY262157:LVZ262158 MFU262157:MFV262158 MPQ262157:MPR262158 MZM262157:MZN262158 NJI262157:NJJ262158 NTE262157:NTF262158 ODA262157:ODB262158 OMW262157:OMX262158 OWS262157:OWT262158 PGO262157:PGP262158 PQK262157:PQL262158 QAG262157:QAH262158 QKC262157:QKD262158 QTY262157:QTZ262158 RDU262157:RDV262158 RNQ262157:RNR262158 RXM262157:RXN262158 SHI262157:SHJ262158 SRE262157:SRF262158 TBA262157:TBB262158 TKW262157:TKX262158 TUS262157:TUT262158 UEO262157:UEP262158 UOK262157:UOL262158 UYG262157:UYH262158 VIC262157:VID262158 VRY262157:VRZ262158 WBU262157:WBV262158 WLQ262157:WLR262158 WVM262157:WVN262158 E327693:F327694 JA327693:JB327694 SW327693:SX327694 ACS327693:ACT327694 AMO327693:AMP327694 AWK327693:AWL327694 BGG327693:BGH327694 BQC327693:BQD327694 BZY327693:BZZ327694 CJU327693:CJV327694 CTQ327693:CTR327694 DDM327693:DDN327694 DNI327693:DNJ327694 DXE327693:DXF327694 EHA327693:EHB327694 EQW327693:EQX327694 FAS327693:FAT327694 FKO327693:FKP327694 FUK327693:FUL327694 GEG327693:GEH327694 GOC327693:GOD327694 GXY327693:GXZ327694 HHU327693:HHV327694 HRQ327693:HRR327694 IBM327693:IBN327694 ILI327693:ILJ327694 IVE327693:IVF327694 JFA327693:JFB327694 JOW327693:JOX327694 JYS327693:JYT327694 KIO327693:KIP327694 KSK327693:KSL327694 LCG327693:LCH327694 LMC327693:LMD327694 LVY327693:LVZ327694 MFU327693:MFV327694 MPQ327693:MPR327694 MZM327693:MZN327694 NJI327693:NJJ327694 NTE327693:NTF327694 ODA327693:ODB327694 OMW327693:OMX327694 OWS327693:OWT327694 PGO327693:PGP327694 PQK327693:PQL327694 QAG327693:QAH327694 QKC327693:QKD327694 QTY327693:QTZ327694 RDU327693:RDV327694 RNQ327693:RNR327694 RXM327693:RXN327694 SHI327693:SHJ327694 SRE327693:SRF327694 TBA327693:TBB327694 TKW327693:TKX327694 TUS327693:TUT327694 UEO327693:UEP327694 UOK327693:UOL327694 UYG327693:UYH327694 VIC327693:VID327694 VRY327693:VRZ327694 WBU327693:WBV327694 WLQ327693:WLR327694 WVM327693:WVN327694 E393229:F393230 JA393229:JB393230 SW393229:SX393230 ACS393229:ACT393230 AMO393229:AMP393230 AWK393229:AWL393230 BGG393229:BGH393230 BQC393229:BQD393230 BZY393229:BZZ393230 CJU393229:CJV393230 CTQ393229:CTR393230 DDM393229:DDN393230 DNI393229:DNJ393230 DXE393229:DXF393230 EHA393229:EHB393230 EQW393229:EQX393230 FAS393229:FAT393230 FKO393229:FKP393230 FUK393229:FUL393230 GEG393229:GEH393230 GOC393229:GOD393230 GXY393229:GXZ393230 HHU393229:HHV393230 HRQ393229:HRR393230 IBM393229:IBN393230 ILI393229:ILJ393230 IVE393229:IVF393230 JFA393229:JFB393230 JOW393229:JOX393230 JYS393229:JYT393230 KIO393229:KIP393230 KSK393229:KSL393230 LCG393229:LCH393230 LMC393229:LMD393230 LVY393229:LVZ393230 MFU393229:MFV393230 MPQ393229:MPR393230 MZM393229:MZN393230 NJI393229:NJJ393230 NTE393229:NTF393230 ODA393229:ODB393230 OMW393229:OMX393230 OWS393229:OWT393230 PGO393229:PGP393230 PQK393229:PQL393230 QAG393229:QAH393230 QKC393229:QKD393230 QTY393229:QTZ393230 RDU393229:RDV393230 RNQ393229:RNR393230 RXM393229:RXN393230 SHI393229:SHJ393230 SRE393229:SRF393230 TBA393229:TBB393230 TKW393229:TKX393230 TUS393229:TUT393230 UEO393229:UEP393230 UOK393229:UOL393230 UYG393229:UYH393230 VIC393229:VID393230 VRY393229:VRZ393230 WBU393229:WBV393230 WLQ393229:WLR393230 WVM393229:WVN393230 E458765:F458766 JA458765:JB458766 SW458765:SX458766 ACS458765:ACT458766 AMO458765:AMP458766 AWK458765:AWL458766 BGG458765:BGH458766 BQC458765:BQD458766 BZY458765:BZZ458766 CJU458765:CJV458766 CTQ458765:CTR458766 DDM458765:DDN458766 DNI458765:DNJ458766 DXE458765:DXF458766 EHA458765:EHB458766 EQW458765:EQX458766 FAS458765:FAT458766 FKO458765:FKP458766 FUK458765:FUL458766 GEG458765:GEH458766 GOC458765:GOD458766 GXY458765:GXZ458766 HHU458765:HHV458766 HRQ458765:HRR458766 IBM458765:IBN458766 ILI458765:ILJ458766 IVE458765:IVF458766 JFA458765:JFB458766 JOW458765:JOX458766 JYS458765:JYT458766 KIO458765:KIP458766 KSK458765:KSL458766 LCG458765:LCH458766 LMC458765:LMD458766 LVY458765:LVZ458766 MFU458765:MFV458766 MPQ458765:MPR458766 MZM458765:MZN458766 NJI458765:NJJ458766 NTE458765:NTF458766 ODA458765:ODB458766 OMW458765:OMX458766 OWS458765:OWT458766 PGO458765:PGP458766 PQK458765:PQL458766 QAG458765:QAH458766 QKC458765:QKD458766 QTY458765:QTZ458766 RDU458765:RDV458766 RNQ458765:RNR458766 RXM458765:RXN458766 SHI458765:SHJ458766 SRE458765:SRF458766 TBA458765:TBB458766 TKW458765:TKX458766 TUS458765:TUT458766 UEO458765:UEP458766 UOK458765:UOL458766 UYG458765:UYH458766 VIC458765:VID458766 VRY458765:VRZ458766 WBU458765:WBV458766 WLQ458765:WLR458766 WVM458765:WVN458766 E524301:F524302 JA524301:JB524302 SW524301:SX524302 ACS524301:ACT524302 AMO524301:AMP524302 AWK524301:AWL524302 BGG524301:BGH524302 BQC524301:BQD524302 BZY524301:BZZ524302 CJU524301:CJV524302 CTQ524301:CTR524302 DDM524301:DDN524302 DNI524301:DNJ524302 DXE524301:DXF524302 EHA524301:EHB524302 EQW524301:EQX524302 FAS524301:FAT524302 FKO524301:FKP524302 FUK524301:FUL524302 GEG524301:GEH524302 GOC524301:GOD524302 GXY524301:GXZ524302 HHU524301:HHV524302 HRQ524301:HRR524302 IBM524301:IBN524302 ILI524301:ILJ524302 IVE524301:IVF524302 JFA524301:JFB524302 JOW524301:JOX524302 JYS524301:JYT524302 KIO524301:KIP524302 KSK524301:KSL524302 LCG524301:LCH524302 LMC524301:LMD524302 LVY524301:LVZ524302 MFU524301:MFV524302 MPQ524301:MPR524302 MZM524301:MZN524302 NJI524301:NJJ524302 NTE524301:NTF524302 ODA524301:ODB524302 OMW524301:OMX524302 OWS524301:OWT524302 PGO524301:PGP524302 PQK524301:PQL524302 QAG524301:QAH524302 QKC524301:QKD524302 QTY524301:QTZ524302 RDU524301:RDV524302 RNQ524301:RNR524302 RXM524301:RXN524302 SHI524301:SHJ524302 SRE524301:SRF524302 TBA524301:TBB524302 TKW524301:TKX524302 TUS524301:TUT524302 UEO524301:UEP524302 UOK524301:UOL524302 UYG524301:UYH524302 VIC524301:VID524302 VRY524301:VRZ524302 WBU524301:WBV524302 WLQ524301:WLR524302 WVM524301:WVN524302 E589837:F589838 JA589837:JB589838 SW589837:SX589838 ACS589837:ACT589838 AMO589837:AMP589838 AWK589837:AWL589838 BGG589837:BGH589838 BQC589837:BQD589838 BZY589837:BZZ589838 CJU589837:CJV589838 CTQ589837:CTR589838 DDM589837:DDN589838 DNI589837:DNJ589838 DXE589837:DXF589838 EHA589837:EHB589838 EQW589837:EQX589838 FAS589837:FAT589838 FKO589837:FKP589838 FUK589837:FUL589838 GEG589837:GEH589838 GOC589837:GOD589838 GXY589837:GXZ589838 HHU589837:HHV589838 HRQ589837:HRR589838 IBM589837:IBN589838 ILI589837:ILJ589838 IVE589837:IVF589838 JFA589837:JFB589838 JOW589837:JOX589838 JYS589837:JYT589838 KIO589837:KIP589838 KSK589837:KSL589838 LCG589837:LCH589838 LMC589837:LMD589838 LVY589837:LVZ589838 MFU589837:MFV589838 MPQ589837:MPR589838 MZM589837:MZN589838 NJI589837:NJJ589838 NTE589837:NTF589838 ODA589837:ODB589838 OMW589837:OMX589838 OWS589837:OWT589838 PGO589837:PGP589838 PQK589837:PQL589838 QAG589837:QAH589838 QKC589837:QKD589838 QTY589837:QTZ589838 RDU589837:RDV589838 RNQ589837:RNR589838 RXM589837:RXN589838 SHI589837:SHJ589838 SRE589837:SRF589838 TBA589837:TBB589838 TKW589837:TKX589838 TUS589837:TUT589838 UEO589837:UEP589838 UOK589837:UOL589838 UYG589837:UYH589838 VIC589837:VID589838 VRY589837:VRZ589838 WBU589837:WBV589838 WLQ589837:WLR589838 WVM589837:WVN589838 E655373:F655374 JA655373:JB655374 SW655373:SX655374 ACS655373:ACT655374 AMO655373:AMP655374 AWK655373:AWL655374 BGG655373:BGH655374 BQC655373:BQD655374 BZY655373:BZZ655374 CJU655373:CJV655374 CTQ655373:CTR655374 DDM655373:DDN655374 DNI655373:DNJ655374 DXE655373:DXF655374 EHA655373:EHB655374 EQW655373:EQX655374 FAS655373:FAT655374 FKO655373:FKP655374 FUK655373:FUL655374 GEG655373:GEH655374 GOC655373:GOD655374 GXY655373:GXZ655374 HHU655373:HHV655374 HRQ655373:HRR655374 IBM655373:IBN655374 ILI655373:ILJ655374 IVE655373:IVF655374 JFA655373:JFB655374 JOW655373:JOX655374 JYS655373:JYT655374 KIO655373:KIP655374 KSK655373:KSL655374 LCG655373:LCH655374 LMC655373:LMD655374 LVY655373:LVZ655374 MFU655373:MFV655374 MPQ655373:MPR655374 MZM655373:MZN655374 NJI655373:NJJ655374 NTE655373:NTF655374 ODA655373:ODB655374 OMW655373:OMX655374 OWS655373:OWT655374 PGO655373:PGP655374 PQK655373:PQL655374 QAG655373:QAH655374 QKC655373:QKD655374 QTY655373:QTZ655374 RDU655373:RDV655374 RNQ655373:RNR655374 RXM655373:RXN655374 SHI655373:SHJ655374 SRE655373:SRF655374 TBA655373:TBB655374 TKW655373:TKX655374 TUS655373:TUT655374 UEO655373:UEP655374 UOK655373:UOL655374 UYG655373:UYH655374 VIC655373:VID655374 VRY655373:VRZ655374 WBU655373:WBV655374 WLQ655373:WLR655374 WVM655373:WVN655374 E720909:F720910 JA720909:JB720910 SW720909:SX720910 ACS720909:ACT720910 AMO720909:AMP720910 AWK720909:AWL720910 BGG720909:BGH720910 BQC720909:BQD720910 BZY720909:BZZ720910 CJU720909:CJV720910 CTQ720909:CTR720910 DDM720909:DDN720910 DNI720909:DNJ720910 DXE720909:DXF720910 EHA720909:EHB720910 EQW720909:EQX720910 FAS720909:FAT720910 FKO720909:FKP720910 FUK720909:FUL720910 GEG720909:GEH720910 GOC720909:GOD720910 GXY720909:GXZ720910 HHU720909:HHV720910 HRQ720909:HRR720910 IBM720909:IBN720910 ILI720909:ILJ720910 IVE720909:IVF720910 JFA720909:JFB720910 JOW720909:JOX720910 JYS720909:JYT720910 KIO720909:KIP720910 KSK720909:KSL720910 LCG720909:LCH720910 LMC720909:LMD720910 LVY720909:LVZ720910 MFU720909:MFV720910 MPQ720909:MPR720910 MZM720909:MZN720910 NJI720909:NJJ720910 NTE720909:NTF720910 ODA720909:ODB720910 OMW720909:OMX720910 OWS720909:OWT720910 PGO720909:PGP720910 PQK720909:PQL720910 QAG720909:QAH720910 QKC720909:QKD720910 QTY720909:QTZ720910 RDU720909:RDV720910 RNQ720909:RNR720910 RXM720909:RXN720910 SHI720909:SHJ720910 SRE720909:SRF720910 TBA720909:TBB720910 TKW720909:TKX720910 TUS720909:TUT720910 UEO720909:UEP720910 UOK720909:UOL720910 UYG720909:UYH720910 VIC720909:VID720910 VRY720909:VRZ720910 WBU720909:WBV720910 WLQ720909:WLR720910 WVM720909:WVN720910 E786445:F786446 JA786445:JB786446 SW786445:SX786446 ACS786445:ACT786446 AMO786445:AMP786446 AWK786445:AWL786446 BGG786445:BGH786446 BQC786445:BQD786446 BZY786445:BZZ786446 CJU786445:CJV786446 CTQ786445:CTR786446 DDM786445:DDN786446 DNI786445:DNJ786446 DXE786445:DXF786446 EHA786445:EHB786446 EQW786445:EQX786446 FAS786445:FAT786446 FKO786445:FKP786446 FUK786445:FUL786446 GEG786445:GEH786446 GOC786445:GOD786446 GXY786445:GXZ786446 HHU786445:HHV786446 HRQ786445:HRR786446 IBM786445:IBN786446 ILI786445:ILJ786446 IVE786445:IVF786446 JFA786445:JFB786446 JOW786445:JOX786446 JYS786445:JYT786446 KIO786445:KIP786446 KSK786445:KSL786446 LCG786445:LCH786446 LMC786445:LMD786446 LVY786445:LVZ786446 MFU786445:MFV786446 MPQ786445:MPR786446 MZM786445:MZN786446 NJI786445:NJJ786446 NTE786445:NTF786446 ODA786445:ODB786446 OMW786445:OMX786446 OWS786445:OWT786446 PGO786445:PGP786446 PQK786445:PQL786446 QAG786445:QAH786446 QKC786445:QKD786446 QTY786445:QTZ786446 RDU786445:RDV786446 RNQ786445:RNR786446 RXM786445:RXN786446 SHI786445:SHJ786446 SRE786445:SRF786446 TBA786445:TBB786446 TKW786445:TKX786446 TUS786445:TUT786446 UEO786445:UEP786446 UOK786445:UOL786446 UYG786445:UYH786446 VIC786445:VID786446 VRY786445:VRZ786446 WBU786445:WBV786446 WLQ786445:WLR786446 WVM786445:WVN786446 E851981:F851982 JA851981:JB851982 SW851981:SX851982 ACS851981:ACT851982 AMO851981:AMP851982 AWK851981:AWL851982 BGG851981:BGH851982 BQC851981:BQD851982 BZY851981:BZZ851982 CJU851981:CJV851982 CTQ851981:CTR851982 DDM851981:DDN851982 DNI851981:DNJ851982 DXE851981:DXF851982 EHA851981:EHB851982 EQW851981:EQX851982 FAS851981:FAT851982 FKO851981:FKP851982 FUK851981:FUL851982 GEG851981:GEH851982 GOC851981:GOD851982 GXY851981:GXZ851982 HHU851981:HHV851982 HRQ851981:HRR851982 IBM851981:IBN851982 ILI851981:ILJ851982 IVE851981:IVF851982 JFA851981:JFB851982 JOW851981:JOX851982 JYS851981:JYT851982 KIO851981:KIP851982 KSK851981:KSL851982 LCG851981:LCH851982 LMC851981:LMD851982 LVY851981:LVZ851982 MFU851981:MFV851982 MPQ851981:MPR851982 MZM851981:MZN851982 NJI851981:NJJ851982 NTE851981:NTF851982 ODA851981:ODB851982 OMW851981:OMX851982 OWS851981:OWT851982 PGO851981:PGP851982 PQK851981:PQL851982 QAG851981:QAH851982 QKC851981:QKD851982 QTY851981:QTZ851982 RDU851981:RDV851982 RNQ851981:RNR851982 RXM851981:RXN851982 SHI851981:SHJ851982 SRE851981:SRF851982 TBA851981:TBB851982 TKW851981:TKX851982 TUS851981:TUT851982 UEO851981:UEP851982 UOK851981:UOL851982 UYG851981:UYH851982 VIC851981:VID851982 VRY851981:VRZ851982 WBU851981:WBV851982 WLQ851981:WLR851982 WVM851981:WVN851982 E917517:F917518 JA917517:JB917518 SW917517:SX917518 ACS917517:ACT917518 AMO917517:AMP917518 AWK917517:AWL917518 BGG917517:BGH917518 BQC917517:BQD917518 BZY917517:BZZ917518 CJU917517:CJV917518 CTQ917517:CTR917518 DDM917517:DDN917518 DNI917517:DNJ917518 DXE917517:DXF917518 EHA917517:EHB917518 EQW917517:EQX917518 FAS917517:FAT917518 FKO917517:FKP917518 FUK917517:FUL917518 GEG917517:GEH917518 GOC917517:GOD917518 GXY917517:GXZ917518 HHU917517:HHV917518 HRQ917517:HRR917518 IBM917517:IBN917518 ILI917517:ILJ917518 IVE917517:IVF917518 JFA917517:JFB917518 JOW917517:JOX917518 JYS917517:JYT917518 KIO917517:KIP917518 KSK917517:KSL917518 LCG917517:LCH917518 LMC917517:LMD917518 LVY917517:LVZ917518 MFU917517:MFV917518 MPQ917517:MPR917518 MZM917517:MZN917518 NJI917517:NJJ917518 NTE917517:NTF917518 ODA917517:ODB917518 OMW917517:OMX917518 OWS917517:OWT917518 PGO917517:PGP917518 PQK917517:PQL917518 QAG917517:QAH917518 QKC917517:QKD917518 QTY917517:QTZ917518 RDU917517:RDV917518 RNQ917517:RNR917518 RXM917517:RXN917518 SHI917517:SHJ917518 SRE917517:SRF917518 TBA917517:TBB917518 TKW917517:TKX917518 TUS917517:TUT917518 UEO917517:UEP917518 UOK917517:UOL917518 UYG917517:UYH917518 VIC917517:VID917518 VRY917517:VRZ917518 WBU917517:WBV917518 WLQ917517:WLR917518 WVM917517:WVN917518 E983053:F983054 JA983053:JB983054 SW983053:SX983054 ACS983053:ACT983054 AMO983053:AMP983054 AWK983053:AWL983054 BGG983053:BGH983054 BQC983053:BQD983054 BZY983053:BZZ983054 CJU983053:CJV983054 CTQ983053:CTR983054 DDM983053:DDN983054 DNI983053:DNJ983054 DXE983053:DXF983054 EHA983053:EHB983054 EQW983053:EQX983054 FAS983053:FAT983054 FKO983053:FKP983054 FUK983053:FUL983054 GEG983053:GEH983054 GOC983053:GOD983054 GXY983053:GXZ983054 HHU983053:HHV983054 HRQ983053:HRR983054 IBM983053:IBN983054 ILI983053:ILJ983054 IVE983053:IVF983054 JFA983053:JFB983054 JOW983053:JOX983054 JYS983053:JYT983054 KIO983053:KIP983054 KSK983053:KSL983054 LCG983053:LCH983054 LMC983053:LMD983054 LVY983053:LVZ983054 MFU983053:MFV983054 MPQ983053:MPR983054 MZM983053:MZN983054 NJI983053:NJJ983054 NTE983053:NTF983054 ODA983053:ODB983054 OMW983053:OMX983054 OWS983053:OWT983054 PGO983053:PGP983054 PQK983053:PQL983054 QAG983053:QAH983054 QKC983053:QKD983054 QTY983053:QTZ983054 RDU983053:RDV983054 RNQ983053:RNR983054 RXM983053:RXN983054 SHI983053:SHJ983054 SRE983053:SRF983054 TBA983053:TBB983054 TKW983053:TKX983054 TUS983053:TUT983054 UEO983053:UEP983054 UOK983053:UOL983054 UYG983053:UYH983054 VIC983053:VID983054 VRY983053:VRZ983054 WBU983053:WBV983054 WLQ983053:WLR983054 WVM983053:WVN983054">
      <formula1>[1]下拉选项!$C$1:$C$5</formula1>
    </dataValidation>
  </dataValidations>
  <printOptions horizontalCentered="1"/>
  <pageMargins left="0.19685039370078741" right="0.19685039370078741" top="0.6692913385826772" bottom="0.62992125984251968" header="0.31496062992125984" footer="0.31496062992125984"/>
  <pageSetup paperSize="9" orientation="landscape" verticalDpi="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8</vt:i4>
      </vt:variant>
    </vt:vector>
  </HeadingPairs>
  <TitlesOfParts>
    <vt:vector size="14" baseType="lpstr">
      <vt:lpstr>草案封面</vt:lpstr>
      <vt:lpstr>一般公共预算调整总表</vt:lpstr>
      <vt:lpstr>一般公共预算支出调整表</vt:lpstr>
      <vt:lpstr>政府性基金调整表</vt:lpstr>
      <vt:lpstr>2017年债券项目调整表</vt:lpstr>
      <vt:lpstr>2018年债券资金调整表</vt:lpstr>
      <vt:lpstr>'2017年债券项目调整表'!Print_Area</vt:lpstr>
      <vt:lpstr>'2018年债券资金调整表'!Print_Area</vt:lpstr>
      <vt:lpstr>一般公共预算调整总表!Print_Area</vt:lpstr>
      <vt:lpstr>一般公共预算支出调整表!Print_Area</vt:lpstr>
      <vt:lpstr>政府性基金调整表!Print_Area</vt:lpstr>
      <vt:lpstr>'2017年债券项目调整表'!Print_Titles</vt:lpstr>
      <vt:lpstr>一般公共预算调整总表!Print_Titles</vt:lpstr>
      <vt:lpstr>政府性基金调整表!Print_Titles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wyq</dc:creator>
  <cp:lastModifiedBy>wyq</cp:lastModifiedBy>
  <cp:lastPrinted>2018-11-29T01:30:41Z</cp:lastPrinted>
  <dcterms:created xsi:type="dcterms:W3CDTF">2018-11-12T01:34:23Z</dcterms:created>
  <dcterms:modified xsi:type="dcterms:W3CDTF">2018-12-06T01:29:54Z</dcterms:modified>
</cp:coreProperties>
</file>